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0c4287b819becc/CAMP FUT CEPE 2021/DEP TÉC FUT 2021/Planilhas Vigentes 2021/Tabelas 2021/Tabelas 2021 1º Turno/"/>
    </mc:Choice>
  </mc:AlternateContent>
  <xr:revisionPtr revIDLastSave="308" documentId="8_{13B86A7C-CEAB-4CF1-A25B-134C3AA56DB3}" xr6:coauthVersionLast="46" xr6:coauthVersionMax="46" xr10:uidLastSave="{BFF74F4D-5DD2-43AE-B8D5-F07F7166CFA7}"/>
  <bookViews>
    <workbookView xWindow="20370" yWindow="-120" windowWidth="29040" windowHeight="15840" activeTab="1" xr2:uid="{00000000-000D-0000-FFFF-FFFF00000000}"/>
  </bookViews>
  <sheets>
    <sheet name="Datas usadas" sheetId="10" r:id="rId1"/>
    <sheet name="Tabelão 2021" sheetId="4" r:id="rId2"/>
    <sheet name="Tab. Novos 2021" sheetId="11" r:id="rId3"/>
    <sheet name="Tab. Master 2021" sheetId="13" r:id="rId4"/>
    <sheet name="Tab. Sênior 2021" sheetId="12" r:id="rId5"/>
    <sheet name="Tab. Sessentão 2021" sheetId="8" r:id="rId6"/>
    <sheet name="Premiação 2020" sheetId="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1" hidden="1">'Tabelão 2021'!$B$7:$L$7</definedName>
    <definedName name="_xlnm.Print_Area" localSheetId="6">'Premiação 2020'!$A$13:$AB$34</definedName>
    <definedName name="_xlnm.Print_Area" localSheetId="3">'Tab. Master 2021'!$V$10:$AG$94</definedName>
    <definedName name="_xlnm.Print_Area" localSheetId="2">'Tab. Novos 2021'!$B$1:$K$78</definedName>
    <definedName name="_xlnm.Print_Area" localSheetId="4">'Tab. Sênior 2021'!$B$1:$K$78</definedName>
    <definedName name="_xlnm.Print_Area" localSheetId="5">'Tab. Sessentão 2021'!$M$38:$S$124</definedName>
    <definedName name="_xlnm.Print_Area" localSheetId="1">'Tabelão 2021'!$B$1:$L$253</definedName>
    <definedName name="Empates">[1]Jogos!$R$5:$R$101</definedName>
    <definedName name="gols_contra_mandante">[1]Jogos!$X$5:$X$101</definedName>
    <definedName name="gols_contra_visitante">[1]Jogos!$AD$5:$AD$101</definedName>
    <definedName name="gols_pro_mandante">[1]Jogos!$W$5:$W$101</definedName>
    <definedName name="gols_pro_visitante">[1]Jogos!$AC$5:$AC$101</definedName>
    <definedName name="jogados">[1]Jogos!$Q$5:$Q$101</definedName>
    <definedName name="jogos">[1]Jogos!$B$4:$O$101</definedName>
    <definedName name="mandante">[1]Jogos!$F$5:$F$101</definedName>
    <definedName name="meutime">'[1]Meu Time'!$G$1</definedName>
    <definedName name="ostimes">[1]Pontuação!$B$3:$B$12</definedName>
    <definedName name="partidas">[1]Jogos!$F$5:$J$101</definedName>
    <definedName name="pontos_mandante">[1]Jogos!$V$5:$V$101</definedName>
    <definedName name="pontos_visitante">[1]Jogos!$AB$5:$AB$101</definedName>
    <definedName name="pontuacao">[1]Pontuação!$B$3:$X$12</definedName>
    <definedName name="ranking">[1]Pontuação!$Q$3:$Q$12</definedName>
    <definedName name="visitante">[1]Jogos!$J$5:$J$101</definedName>
    <definedName name="vitorias_mandante">[1]Jogos!$T$5:$T$101</definedName>
    <definedName name="vitorias_visitante">[1]Jogos!$Z$5:$Z$101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11" l="1"/>
  <c r="R13" i="11"/>
  <c r="R12" i="11"/>
  <c r="R11" i="11"/>
  <c r="R10" i="11"/>
  <c r="R9" i="11"/>
  <c r="S22" i="11" l="1"/>
  <c r="S21" i="11"/>
  <c r="P11" i="11"/>
  <c r="S20" i="11"/>
  <c r="S19" i="11"/>
  <c r="S18" i="11"/>
  <c r="P14" i="11"/>
  <c r="P12" i="11"/>
  <c r="V31" i="4" l="1"/>
  <c r="U31" i="4"/>
  <c r="W30" i="4"/>
  <c r="W31" i="4"/>
  <c r="R31" i="4"/>
  <c r="AC31" i="4"/>
  <c r="P31" i="4"/>
  <c r="Z31" i="4"/>
  <c r="P34" i="4"/>
  <c r="Q38" i="4"/>
  <c r="P38" i="4"/>
  <c r="Z30" i="4"/>
  <c r="AC30" i="4"/>
  <c r="R30" i="4"/>
  <c r="V30" i="4"/>
  <c r="P30" i="4"/>
  <c r="P37" i="4"/>
  <c r="U30" i="4"/>
  <c r="Q30" i="4"/>
  <c r="P32" i="4"/>
  <c r="P33" i="4"/>
  <c r="Z39" i="4"/>
  <c r="AC39" i="4"/>
  <c r="Q39" i="4"/>
  <c r="R39" i="4"/>
  <c r="U39" i="4"/>
  <c r="V39" i="4"/>
  <c r="P39" i="4"/>
  <c r="W39" i="4"/>
  <c r="P35" i="4"/>
  <c r="P36" i="4"/>
  <c r="AD39" i="4" l="1"/>
  <c r="AD31" i="4"/>
  <c r="U33" i="4"/>
  <c r="Y33" i="4"/>
  <c r="AC33" i="4"/>
  <c r="R33" i="4"/>
  <c r="V33" i="4"/>
  <c r="Z33" i="4"/>
  <c r="Q33" i="4"/>
  <c r="S33" i="4"/>
  <c r="W33" i="4"/>
  <c r="AA33" i="4"/>
  <c r="T33" i="4"/>
  <c r="X33" i="4"/>
  <c r="AB33" i="4"/>
  <c r="U38" i="4"/>
  <c r="Y38" i="4"/>
  <c r="AC38" i="4"/>
  <c r="V38" i="4"/>
  <c r="Z38" i="4"/>
  <c r="R38" i="4"/>
  <c r="S38" i="4"/>
  <c r="W38" i="4"/>
  <c r="AA38" i="4"/>
  <c r="T38" i="4"/>
  <c r="X38" i="4"/>
  <c r="AB38" i="4"/>
  <c r="Q31" i="4"/>
  <c r="T34" i="4"/>
  <c r="X34" i="4"/>
  <c r="AB34" i="4"/>
  <c r="U34" i="4"/>
  <c r="Y34" i="4"/>
  <c r="AC34" i="4"/>
  <c r="R34" i="4"/>
  <c r="V34" i="4"/>
  <c r="Z34" i="4"/>
  <c r="Q34" i="4"/>
  <c r="S34" i="4"/>
  <c r="W34" i="4"/>
  <c r="AA34" i="4"/>
  <c r="R36" i="4"/>
  <c r="V36" i="4"/>
  <c r="Z36" i="4"/>
  <c r="Q36" i="4"/>
  <c r="S36" i="4"/>
  <c r="W36" i="4"/>
  <c r="AA36" i="4"/>
  <c r="T36" i="4"/>
  <c r="X36" i="4"/>
  <c r="AB36" i="4"/>
  <c r="U36" i="4"/>
  <c r="Y36" i="4"/>
  <c r="AC36" i="4"/>
  <c r="S35" i="4"/>
  <c r="W35" i="4"/>
  <c r="AA35" i="4"/>
  <c r="T35" i="4"/>
  <c r="X35" i="4"/>
  <c r="AB35" i="4"/>
  <c r="U35" i="4"/>
  <c r="Y35" i="4"/>
  <c r="AC35" i="4"/>
  <c r="R35" i="4"/>
  <c r="V35" i="4"/>
  <c r="Z35" i="4"/>
  <c r="Q35" i="4"/>
  <c r="R32" i="4"/>
  <c r="V32" i="4"/>
  <c r="Z32" i="4"/>
  <c r="Q32" i="4"/>
  <c r="S32" i="4"/>
  <c r="W32" i="4"/>
  <c r="AA32" i="4"/>
  <c r="T32" i="4"/>
  <c r="X32" i="4"/>
  <c r="AB32" i="4"/>
  <c r="U32" i="4"/>
  <c r="Y32" i="4"/>
  <c r="AC32" i="4"/>
  <c r="AD30" i="4"/>
  <c r="U37" i="4"/>
  <c r="Y37" i="4"/>
  <c r="AC37" i="4"/>
  <c r="R37" i="4"/>
  <c r="V37" i="4"/>
  <c r="Z37" i="4"/>
  <c r="Q37" i="4"/>
  <c r="S37" i="4"/>
  <c r="W37" i="4"/>
  <c r="AA37" i="4"/>
  <c r="T37" i="4"/>
  <c r="X37" i="4"/>
  <c r="AB37" i="4"/>
  <c r="AD35" i="4" l="1"/>
  <c r="AD37" i="4"/>
  <c r="AD32" i="4"/>
  <c r="AD38" i="4"/>
  <c r="AD33" i="4"/>
  <c r="AD36" i="4"/>
  <c r="AD34" i="4"/>
  <c r="AC21" i="4" l="1"/>
  <c r="Z21" i="4"/>
  <c r="W21" i="4"/>
  <c r="V21" i="4"/>
  <c r="U21" i="4"/>
  <c r="R21" i="4"/>
  <c r="Q21" i="4"/>
  <c r="P21" i="4"/>
  <c r="AC20" i="4"/>
  <c r="Z20" i="4"/>
  <c r="W20" i="4"/>
  <c r="V20" i="4"/>
  <c r="U20" i="4"/>
  <c r="R20" i="4"/>
  <c r="Q20" i="4"/>
  <c r="P20" i="4"/>
  <c r="AC19" i="4"/>
  <c r="AD19" i="4" s="1"/>
  <c r="Z19" i="4"/>
  <c r="W19" i="4"/>
  <c r="V19" i="4"/>
  <c r="U19" i="4"/>
  <c r="R19" i="4"/>
  <c r="Q19" i="4"/>
  <c r="P19" i="4"/>
  <c r="AC18" i="4"/>
  <c r="Z18" i="4"/>
  <c r="W18" i="4"/>
  <c r="V18" i="4"/>
  <c r="U18" i="4"/>
  <c r="R18" i="4"/>
  <c r="Q18" i="4"/>
  <c r="P18" i="4"/>
  <c r="AC17" i="4"/>
  <c r="AD17" i="4" s="1"/>
  <c r="Z17" i="4"/>
  <c r="W17" i="4"/>
  <c r="V17" i="4"/>
  <c r="U17" i="4"/>
  <c r="R17" i="4"/>
  <c r="Q17" i="4"/>
  <c r="P17" i="4"/>
  <c r="AD21" i="4"/>
  <c r="J192" i="4"/>
  <c r="H192" i="4"/>
  <c r="J190" i="4"/>
  <c r="H190" i="4"/>
  <c r="H186" i="4"/>
  <c r="J186" i="4"/>
  <c r="J185" i="4"/>
  <c r="H185" i="4"/>
  <c r="H178" i="4"/>
  <c r="J178" i="4"/>
  <c r="J177" i="4"/>
  <c r="H177" i="4"/>
  <c r="H172" i="4"/>
  <c r="J172" i="4"/>
  <c r="J171" i="4"/>
  <c r="H171" i="4"/>
  <c r="H168" i="4"/>
  <c r="J168" i="4"/>
  <c r="J167" i="4"/>
  <c r="H167" i="4"/>
  <c r="H164" i="4"/>
  <c r="J164" i="4"/>
  <c r="J163" i="4"/>
  <c r="H163" i="4"/>
  <c r="J159" i="4"/>
  <c r="H159" i="4"/>
  <c r="J152" i="4"/>
  <c r="H152" i="4"/>
  <c r="J150" i="4"/>
  <c r="H150" i="4"/>
  <c r="J145" i="4"/>
  <c r="H145" i="4"/>
  <c r="H140" i="4"/>
  <c r="J140" i="4"/>
  <c r="J139" i="4"/>
  <c r="H139" i="4"/>
  <c r="J129" i="4"/>
  <c r="H129" i="4"/>
  <c r="J124" i="4"/>
  <c r="H124" i="4"/>
  <c r="H118" i="4"/>
  <c r="J118" i="4"/>
  <c r="J117" i="4"/>
  <c r="H117" i="4"/>
  <c r="J111" i="4"/>
  <c r="H111" i="4"/>
  <c r="J105" i="4"/>
  <c r="H105" i="4"/>
  <c r="J103" i="4"/>
  <c r="H103" i="4"/>
  <c r="J85" i="4"/>
  <c r="H85" i="4"/>
  <c r="J82" i="4"/>
  <c r="H82" i="4"/>
  <c r="J77" i="4"/>
  <c r="H77" i="4"/>
  <c r="J74" i="4"/>
  <c r="H74" i="4"/>
  <c r="H60" i="4"/>
  <c r="J60" i="4"/>
  <c r="J59" i="4"/>
  <c r="H59" i="4"/>
  <c r="J55" i="4"/>
  <c r="H55" i="4"/>
  <c r="J53" i="4"/>
  <c r="H53" i="4"/>
  <c r="J48" i="4"/>
  <c r="H48" i="4"/>
  <c r="J46" i="4"/>
  <c r="H46" i="4"/>
  <c r="J39" i="4"/>
  <c r="H39" i="4"/>
  <c r="J37" i="4"/>
  <c r="H37" i="4"/>
  <c r="J34" i="4"/>
  <c r="H34" i="4"/>
  <c r="J32" i="4"/>
  <c r="H32" i="4"/>
  <c r="J29" i="4"/>
  <c r="H29" i="4"/>
  <c r="J25" i="4"/>
  <c r="H25" i="4"/>
  <c r="J23" i="4"/>
  <c r="H23" i="4"/>
  <c r="J20" i="4"/>
  <c r="H20" i="4"/>
  <c r="J18" i="4"/>
  <c r="H18" i="4"/>
  <c r="J15" i="4"/>
  <c r="H15" i="4"/>
  <c r="J13" i="4"/>
  <c r="H13" i="4"/>
  <c r="H10" i="4"/>
  <c r="J10" i="4"/>
  <c r="J9" i="4"/>
  <c r="H9" i="4"/>
  <c r="R30" i="13"/>
  <c r="R29" i="13"/>
  <c r="R27" i="13"/>
  <c r="R25" i="13"/>
  <c r="R24" i="13"/>
  <c r="R23" i="13"/>
  <c r="R22" i="13"/>
  <c r="R21" i="13"/>
  <c r="R28" i="13"/>
  <c r="R26" i="13"/>
  <c r="AD20" i="4" l="1"/>
  <c r="AD18" i="4"/>
  <c r="S37" i="13"/>
  <c r="S36" i="13"/>
  <c r="P26" i="13"/>
  <c r="J18" i="13" l="1"/>
  <c r="J16" i="13"/>
  <c r="F18" i="13"/>
  <c r="F16" i="13"/>
  <c r="I107" i="4"/>
  <c r="D107" i="4"/>
  <c r="K94" i="4" l="1"/>
  <c r="J94" i="4"/>
  <c r="H94" i="4"/>
  <c r="G94" i="4"/>
  <c r="F94" i="4"/>
  <c r="E94" i="4"/>
  <c r="D94" i="4"/>
  <c r="K93" i="4"/>
  <c r="J93" i="4"/>
  <c r="H93" i="4"/>
  <c r="G93" i="4"/>
  <c r="F93" i="4"/>
  <c r="E93" i="4"/>
  <c r="D93" i="4"/>
  <c r="D89" i="4"/>
  <c r="E89" i="4"/>
  <c r="F89" i="4"/>
  <c r="G89" i="4"/>
  <c r="H89" i="4"/>
  <c r="J89" i="4"/>
  <c r="K89" i="4"/>
  <c r="K88" i="4"/>
  <c r="J88" i="4"/>
  <c r="H88" i="4"/>
  <c r="G88" i="4"/>
  <c r="F88" i="4"/>
  <c r="E88" i="4"/>
  <c r="D88" i="4"/>
  <c r="G87" i="4"/>
  <c r="H87" i="4"/>
  <c r="J87" i="4"/>
  <c r="K87" i="4"/>
  <c r="K86" i="4"/>
  <c r="J86" i="4"/>
  <c r="H86" i="4"/>
  <c r="G86" i="4"/>
  <c r="D84" i="4"/>
  <c r="E84" i="4"/>
  <c r="F84" i="4"/>
  <c r="H84" i="4"/>
  <c r="J84" i="4"/>
  <c r="J83" i="4"/>
  <c r="H83" i="4"/>
  <c r="F83" i="4"/>
  <c r="E83" i="4"/>
  <c r="D83" i="4"/>
  <c r="D81" i="4"/>
  <c r="E81" i="4"/>
  <c r="F81" i="4"/>
  <c r="H81" i="4"/>
  <c r="J81" i="4"/>
  <c r="J80" i="4"/>
  <c r="H80" i="4"/>
  <c r="F80" i="4"/>
  <c r="E80" i="4"/>
  <c r="D80" i="4"/>
  <c r="G79" i="4"/>
  <c r="H79" i="4"/>
  <c r="J79" i="4"/>
  <c r="K79" i="4"/>
  <c r="K78" i="4"/>
  <c r="J78" i="4"/>
  <c r="H78" i="4"/>
  <c r="G78" i="4"/>
  <c r="F78" i="4"/>
  <c r="E78" i="4"/>
  <c r="D78" i="4"/>
  <c r="D76" i="4"/>
  <c r="E76" i="4"/>
  <c r="F76" i="4"/>
  <c r="H76" i="4"/>
  <c r="J76" i="4"/>
  <c r="J75" i="4"/>
  <c r="H75" i="4"/>
  <c r="F75" i="4"/>
  <c r="E75" i="4"/>
  <c r="D75" i="4"/>
  <c r="D73" i="4"/>
  <c r="E73" i="4"/>
  <c r="F73" i="4"/>
  <c r="G73" i="4"/>
  <c r="H73" i="4"/>
  <c r="J73" i="4"/>
  <c r="K73" i="4"/>
  <c r="K72" i="4"/>
  <c r="J72" i="4"/>
  <c r="H72" i="4"/>
  <c r="G72" i="4"/>
  <c r="F72" i="4"/>
  <c r="E72" i="4"/>
  <c r="D72" i="4"/>
  <c r="J71" i="4"/>
  <c r="H71" i="4"/>
  <c r="F71" i="4"/>
  <c r="E71" i="4"/>
  <c r="D71" i="4"/>
  <c r="D70" i="4"/>
  <c r="E70" i="4"/>
  <c r="F70" i="4"/>
  <c r="H70" i="4"/>
  <c r="J70" i="4"/>
  <c r="D69" i="4"/>
  <c r="E69" i="4"/>
  <c r="F69" i="4"/>
  <c r="H69" i="4"/>
  <c r="J69" i="4"/>
  <c r="D68" i="4"/>
  <c r="E68" i="4"/>
  <c r="F68" i="4"/>
  <c r="H68" i="4"/>
  <c r="J68" i="4"/>
  <c r="J67" i="4"/>
  <c r="H67" i="4"/>
  <c r="F67" i="4"/>
  <c r="E67" i="4"/>
  <c r="D67" i="4"/>
  <c r="D66" i="4"/>
  <c r="E66" i="4"/>
  <c r="F66" i="4"/>
  <c r="H66" i="4"/>
  <c r="J66" i="4"/>
  <c r="J65" i="4"/>
  <c r="H65" i="4"/>
  <c r="F65" i="4"/>
  <c r="E65" i="4"/>
  <c r="D65" i="4"/>
  <c r="J38" i="13"/>
  <c r="K63" i="4" s="1"/>
  <c r="J37" i="13"/>
  <c r="K58" i="4" s="1"/>
  <c r="F38" i="13"/>
  <c r="G63" i="4" s="1"/>
  <c r="F37" i="13"/>
  <c r="G58" i="4" s="1"/>
  <c r="J64" i="4"/>
  <c r="H64" i="4"/>
  <c r="F64" i="4"/>
  <c r="E64" i="4"/>
  <c r="D64" i="4"/>
  <c r="J63" i="4"/>
  <c r="H63" i="4"/>
  <c r="F63" i="4"/>
  <c r="E63" i="4"/>
  <c r="D63" i="4"/>
  <c r="D62" i="4"/>
  <c r="E62" i="4"/>
  <c r="F62" i="4"/>
  <c r="H62" i="4"/>
  <c r="J62" i="4"/>
  <c r="J61" i="4"/>
  <c r="H61" i="4"/>
  <c r="F61" i="4"/>
  <c r="E61" i="4"/>
  <c r="D61" i="4"/>
  <c r="E60" i="4"/>
  <c r="F60" i="4"/>
  <c r="G60" i="4"/>
  <c r="K60" i="4"/>
  <c r="J58" i="4"/>
  <c r="H58" i="4"/>
  <c r="F58" i="4"/>
  <c r="E58" i="4"/>
  <c r="D58" i="4"/>
  <c r="D57" i="4"/>
  <c r="E57" i="4"/>
  <c r="F57" i="4"/>
  <c r="H57" i="4"/>
  <c r="J57" i="4"/>
  <c r="J56" i="4"/>
  <c r="H56" i="4"/>
  <c r="F56" i="4"/>
  <c r="E56" i="4"/>
  <c r="D56" i="4"/>
  <c r="K55" i="4"/>
  <c r="G55" i="4"/>
  <c r="F55" i="4"/>
  <c r="E55" i="4"/>
  <c r="J54" i="4"/>
  <c r="H54" i="4"/>
  <c r="F54" i="4"/>
  <c r="E54" i="4"/>
  <c r="D54" i="4"/>
  <c r="D52" i="4"/>
  <c r="E52" i="4"/>
  <c r="F52" i="4"/>
  <c r="H52" i="4"/>
  <c r="J52" i="4"/>
  <c r="J51" i="4"/>
  <c r="H51" i="4"/>
  <c r="F51" i="4"/>
  <c r="E51" i="4"/>
  <c r="D51" i="4"/>
  <c r="D50" i="4"/>
  <c r="E50" i="4"/>
  <c r="F50" i="4"/>
  <c r="H50" i="4"/>
  <c r="J50" i="4"/>
  <c r="J49" i="4"/>
  <c r="H49" i="4"/>
  <c r="F49" i="4"/>
  <c r="E49" i="4"/>
  <c r="D49" i="4"/>
  <c r="D42" i="4"/>
  <c r="E42" i="4"/>
  <c r="F42" i="4"/>
  <c r="H42" i="4"/>
  <c r="J42" i="4"/>
  <c r="J47" i="4"/>
  <c r="H47" i="4"/>
  <c r="F47" i="4"/>
  <c r="E47" i="4"/>
  <c r="D47" i="4"/>
  <c r="D45" i="4"/>
  <c r="E45" i="4"/>
  <c r="F45" i="4"/>
  <c r="H45" i="4"/>
  <c r="J45" i="4"/>
  <c r="J44" i="4"/>
  <c r="H44" i="4"/>
  <c r="F44" i="4"/>
  <c r="E44" i="4"/>
  <c r="D44" i="4"/>
  <c r="J43" i="4"/>
  <c r="H43" i="4"/>
  <c r="F43" i="4"/>
  <c r="E43" i="4"/>
  <c r="D43" i="4"/>
  <c r="J40" i="4"/>
  <c r="H40" i="4"/>
  <c r="F40" i="4"/>
  <c r="E40" i="4"/>
  <c r="D40" i="4"/>
  <c r="J38" i="4"/>
  <c r="H38" i="4"/>
  <c r="F38" i="4"/>
  <c r="E38" i="4"/>
  <c r="D38" i="4"/>
  <c r="J33" i="4"/>
  <c r="H33" i="4"/>
  <c r="F33" i="4"/>
  <c r="E33" i="4"/>
  <c r="D33" i="4"/>
  <c r="J31" i="4"/>
  <c r="H31" i="4"/>
  <c r="F31" i="4"/>
  <c r="E31" i="4"/>
  <c r="D31" i="4"/>
  <c r="D28" i="4"/>
  <c r="E28" i="4"/>
  <c r="F28" i="4"/>
  <c r="H28" i="4"/>
  <c r="J28" i="4"/>
  <c r="J27" i="4"/>
  <c r="H27" i="4"/>
  <c r="F27" i="4"/>
  <c r="E27" i="4"/>
  <c r="D27" i="4"/>
  <c r="J24" i="4"/>
  <c r="H24" i="4"/>
  <c r="F24" i="4"/>
  <c r="D24" i="4"/>
  <c r="J22" i="4"/>
  <c r="H22" i="4"/>
  <c r="F22" i="4"/>
  <c r="D22" i="4"/>
  <c r="J19" i="4"/>
  <c r="H19" i="4"/>
  <c r="E19" i="4"/>
  <c r="D19" i="4"/>
  <c r="F116" i="4" l="1"/>
  <c r="E116" i="4"/>
  <c r="F114" i="4"/>
  <c r="E114" i="4"/>
  <c r="E113" i="4"/>
  <c r="F113" i="4"/>
  <c r="J32" i="13" l="1"/>
  <c r="K50" i="4" s="1"/>
  <c r="F32" i="13"/>
  <c r="G50" i="4" s="1"/>
  <c r="J29" i="13"/>
  <c r="F29" i="13"/>
  <c r="J21" i="13" l="1"/>
  <c r="K31" i="4" s="1"/>
  <c r="F21" i="13"/>
  <c r="G31" i="4" s="1"/>
  <c r="J20" i="13"/>
  <c r="F20" i="13"/>
  <c r="J15" i="13"/>
  <c r="F15" i="13"/>
  <c r="J14" i="13"/>
  <c r="K19" i="4" s="1"/>
  <c r="F14" i="13"/>
  <c r="G19" i="4" s="1"/>
  <c r="C197" i="4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K194" i="4"/>
  <c r="J194" i="4"/>
  <c r="H194" i="4"/>
  <c r="G194" i="4"/>
  <c r="F194" i="4"/>
  <c r="E194" i="4"/>
  <c r="D194" i="4"/>
  <c r="K193" i="4"/>
  <c r="J193" i="4"/>
  <c r="H193" i="4"/>
  <c r="G193" i="4"/>
  <c r="E193" i="4"/>
  <c r="K192" i="4"/>
  <c r="G192" i="4"/>
  <c r="F192" i="4"/>
  <c r="E192" i="4"/>
  <c r="K191" i="4"/>
  <c r="J191" i="4"/>
  <c r="H191" i="4"/>
  <c r="G191" i="4"/>
  <c r="F191" i="4"/>
  <c r="E191" i="4"/>
  <c r="K190" i="4"/>
  <c r="G190" i="4"/>
  <c r="E190" i="4"/>
  <c r="K189" i="4"/>
  <c r="J189" i="4"/>
  <c r="H189" i="4"/>
  <c r="G189" i="4"/>
  <c r="F189" i="4"/>
  <c r="E189" i="4"/>
  <c r="D189" i="4"/>
  <c r="E188" i="4"/>
  <c r="F188" i="4"/>
  <c r="G188" i="4"/>
  <c r="H188" i="4"/>
  <c r="J188" i="4"/>
  <c r="K188" i="4"/>
  <c r="K187" i="4"/>
  <c r="J187" i="4"/>
  <c r="H187" i="4"/>
  <c r="G187" i="4"/>
  <c r="F187" i="4"/>
  <c r="E187" i="4"/>
  <c r="E186" i="4"/>
  <c r="G186" i="4"/>
  <c r="K186" i="4"/>
  <c r="K185" i="4"/>
  <c r="G185" i="4"/>
  <c r="E185" i="4"/>
  <c r="K184" i="4"/>
  <c r="J184" i="4"/>
  <c r="H184" i="4"/>
  <c r="G184" i="4"/>
  <c r="F184" i="4"/>
  <c r="E184" i="4"/>
  <c r="D184" i="4"/>
  <c r="E183" i="4"/>
  <c r="F183" i="4"/>
  <c r="G183" i="4"/>
  <c r="H183" i="4"/>
  <c r="J183" i="4"/>
  <c r="K183" i="4"/>
  <c r="K182" i="4"/>
  <c r="J182" i="4"/>
  <c r="H182" i="4"/>
  <c r="G182" i="4"/>
  <c r="F182" i="4"/>
  <c r="E182" i="4"/>
  <c r="K181" i="4"/>
  <c r="J181" i="4"/>
  <c r="H181" i="4"/>
  <c r="G181" i="4"/>
  <c r="F181" i="4"/>
  <c r="E181" i="4"/>
  <c r="D181" i="4"/>
  <c r="E180" i="4"/>
  <c r="F180" i="4"/>
  <c r="G180" i="4"/>
  <c r="H180" i="4"/>
  <c r="J180" i="4"/>
  <c r="K180" i="4"/>
  <c r="K179" i="4"/>
  <c r="J179" i="4"/>
  <c r="H179" i="4"/>
  <c r="G179" i="4"/>
  <c r="F179" i="4"/>
  <c r="E179" i="4"/>
  <c r="E178" i="4"/>
  <c r="G178" i="4"/>
  <c r="K178" i="4"/>
  <c r="K177" i="4"/>
  <c r="G177" i="4"/>
  <c r="E177" i="4"/>
  <c r="D176" i="4"/>
  <c r="E176" i="4"/>
  <c r="F176" i="4"/>
  <c r="H176" i="4"/>
  <c r="J176" i="4"/>
  <c r="J175" i="4"/>
  <c r="H175" i="4"/>
  <c r="E174" i="4"/>
  <c r="F174" i="4"/>
  <c r="G174" i="4"/>
  <c r="H174" i="4"/>
  <c r="J174" i="4"/>
  <c r="K174" i="4"/>
  <c r="K173" i="4"/>
  <c r="J173" i="4"/>
  <c r="H173" i="4"/>
  <c r="G173" i="4"/>
  <c r="F173" i="4"/>
  <c r="E173" i="4"/>
  <c r="G172" i="4"/>
  <c r="K172" i="4"/>
  <c r="K171" i="4"/>
  <c r="G171" i="4"/>
  <c r="J170" i="4"/>
  <c r="H170" i="4"/>
  <c r="F170" i="4"/>
  <c r="E170" i="4"/>
  <c r="J169" i="4"/>
  <c r="H169" i="4"/>
  <c r="F169" i="4"/>
  <c r="E169" i="4"/>
  <c r="D169" i="4"/>
  <c r="G168" i="4"/>
  <c r="K168" i="4"/>
  <c r="K167" i="4"/>
  <c r="G167" i="4"/>
  <c r="J166" i="4"/>
  <c r="H166" i="4"/>
  <c r="F166" i="4"/>
  <c r="E166" i="4"/>
  <c r="D166" i="4"/>
  <c r="J165" i="4"/>
  <c r="H165" i="4"/>
  <c r="F165" i="4"/>
  <c r="E165" i="4"/>
  <c r="J162" i="4"/>
  <c r="H162" i="4"/>
  <c r="F162" i="4"/>
  <c r="E162" i="4"/>
  <c r="D161" i="4"/>
  <c r="E161" i="4"/>
  <c r="F161" i="4"/>
  <c r="H161" i="4"/>
  <c r="J161" i="4"/>
  <c r="J160" i="4"/>
  <c r="H160" i="4"/>
  <c r="D158" i="4"/>
  <c r="E158" i="4"/>
  <c r="F158" i="4"/>
  <c r="H158" i="4"/>
  <c r="J158" i="4"/>
  <c r="J157" i="4"/>
  <c r="H157" i="4"/>
  <c r="F157" i="4"/>
  <c r="E157" i="4"/>
  <c r="D157" i="4"/>
  <c r="E156" i="4"/>
  <c r="F156" i="4"/>
  <c r="H156" i="4"/>
  <c r="J156" i="4"/>
  <c r="J155" i="4"/>
  <c r="H155" i="4"/>
  <c r="F155" i="4"/>
  <c r="E155" i="4"/>
  <c r="D154" i="4"/>
  <c r="E154" i="4"/>
  <c r="F154" i="4"/>
  <c r="H154" i="4"/>
  <c r="J154" i="4"/>
  <c r="J153" i="4"/>
  <c r="H153" i="4"/>
  <c r="F153" i="4"/>
  <c r="E153" i="4"/>
  <c r="D153" i="4"/>
  <c r="D148" i="4"/>
  <c r="E148" i="4"/>
  <c r="F148" i="4"/>
  <c r="H148" i="4"/>
  <c r="J148" i="4"/>
  <c r="D149" i="4"/>
  <c r="E149" i="4"/>
  <c r="F149" i="4"/>
  <c r="H149" i="4"/>
  <c r="J149" i="4"/>
  <c r="D151" i="4"/>
  <c r="E151" i="4"/>
  <c r="F151" i="4"/>
  <c r="H151" i="4"/>
  <c r="J151" i="4"/>
  <c r="J147" i="4"/>
  <c r="H147" i="4"/>
  <c r="F147" i="4"/>
  <c r="E147" i="4"/>
  <c r="D147" i="4"/>
  <c r="J146" i="4"/>
  <c r="H146" i="4"/>
  <c r="F146" i="4"/>
  <c r="E146" i="4"/>
  <c r="J144" i="4"/>
  <c r="H144" i="4"/>
  <c r="J143" i="4"/>
  <c r="H143" i="4"/>
  <c r="D142" i="4"/>
  <c r="E142" i="4"/>
  <c r="F142" i="4"/>
  <c r="H142" i="4"/>
  <c r="J142" i="4"/>
  <c r="J141" i="4"/>
  <c r="H141" i="4"/>
  <c r="F141" i="4"/>
  <c r="E141" i="4"/>
  <c r="D141" i="4"/>
  <c r="D138" i="4"/>
  <c r="E138" i="4"/>
  <c r="F138" i="4"/>
  <c r="H138" i="4"/>
  <c r="J138" i="4"/>
  <c r="J137" i="4"/>
  <c r="H137" i="4"/>
  <c r="F137" i="4"/>
  <c r="E137" i="4"/>
  <c r="D137" i="4"/>
  <c r="J136" i="4"/>
  <c r="H136" i="4"/>
  <c r="E136" i="4"/>
  <c r="E47" i="12"/>
  <c r="F136" i="4" s="1"/>
  <c r="D47" i="12"/>
  <c r="J135" i="4"/>
  <c r="H135" i="4"/>
  <c r="J134" i="4"/>
  <c r="H134" i="4"/>
  <c r="D133" i="4"/>
  <c r="E133" i="4"/>
  <c r="F133" i="4"/>
  <c r="H133" i="4"/>
  <c r="J133" i="4"/>
  <c r="D132" i="4"/>
  <c r="E132" i="4"/>
  <c r="F132" i="4"/>
  <c r="H132" i="4"/>
  <c r="J132" i="4"/>
  <c r="H131" i="4"/>
  <c r="J131" i="4"/>
  <c r="D130" i="4"/>
  <c r="E130" i="4"/>
  <c r="F130" i="4"/>
  <c r="H130" i="4"/>
  <c r="J130" i="4"/>
  <c r="D127" i="4"/>
  <c r="E127" i="4"/>
  <c r="F127" i="4"/>
  <c r="H127" i="4"/>
  <c r="J127" i="4"/>
  <c r="D128" i="4"/>
  <c r="E128" i="4"/>
  <c r="F128" i="4"/>
  <c r="H128" i="4"/>
  <c r="J128" i="4"/>
  <c r="J126" i="4"/>
  <c r="H126" i="4"/>
  <c r="F126" i="4"/>
  <c r="E126" i="4"/>
  <c r="D126" i="4"/>
  <c r="J125" i="4"/>
  <c r="H125" i="4"/>
  <c r="J123" i="4"/>
  <c r="H123" i="4"/>
  <c r="F123" i="4"/>
  <c r="E123" i="4"/>
  <c r="D123" i="4"/>
  <c r="J122" i="4"/>
  <c r="H122" i="4"/>
  <c r="D121" i="4"/>
  <c r="E121" i="4"/>
  <c r="F121" i="4"/>
  <c r="H121" i="4"/>
  <c r="J121" i="4"/>
  <c r="H120" i="4"/>
  <c r="J120" i="4"/>
  <c r="J119" i="4"/>
  <c r="H119" i="4"/>
  <c r="F119" i="4"/>
  <c r="E119" i="4"/>
  <c r="D119" i="4"/>
  <c r="D114" i="4"/>
  <c r="H113" i="4"/>
  <c r="J113" i="4"/>
  <c r="H115" i="4"/>
  <c r="J115" i="4"/>
  <c r="D116" i="4"/>
  <c r="H116" i="4"/>
  <c r="J116" i="4"/>
  <c r="J114" i="4"/>
  <c r="H114" i="4"/>
  <c r="D113" i="4"/>
  <c r="J112" i="4"/>
  <c r="H112" i="4"/>
  <c r="D112" i="4"/>
  <c r="H110" i="4"/>
  <c r="J110" i="4"/>
  <c r="D108" i="4"/>
  <c r="E108" i="4"/>
  <c r="F108" i="4"/>
  <c r="H108" i="4"/>
  <c r="J108" i="4"/>
  <c r="D109" i="4"/>
  <c r="E109" i="4"/>
  <c r="F109" i="4"/>
  <c r="H109" i="4"/>
  <c r="J109" i="4"/>
  <c r="J106" i="4"/>
  <c r="H106" i="4"/>
  <c r="F106" i="4"/>
  <c r="E106" i="4"/>
  <c r="D106" i="4"/>
  <c r="F105" i="4"/>
  <c r="E105" i="4"/>
  <c r="J104" i="4"/>
  <c r="H104" i="4"/>
  <c r="F104" i="4"/>
  <c r="E104" i="4"/>
  <c r="D104" i="4"/>
  <c r="J102" i="4" l="1"/>
  <c r="H102" i="4"/>
  <c r="F102" i="4"/>
  <c r="E102" i="4"/>
  <c r="D102" i="4"/>
  <c r="J101" i="4"/>
  <c r="H101" i="4"/>
  <c r="F100" i="4"/>
  <c r="E100" i="4"/>
  <c r="D100" i="4"/>
  <c r="F99" i="4"/>
  <c r="E99" i="4"/>
  <c r="D99" i="4"/>
  <c r="H99" i="4"/>
  <c r="J99" i="4"/>
  <c r="H100" i="4"/>
  <c r="J100" i="4"/>
  <c r="J98" i="4"/>
  <c r="H98" i="4"/>
  <c r="J97" i="4"/>
  <c r="J96" i="4"/>
  <c r="H96" i="4"/>
  <c r="F96" i="4"/>
  <c r="E96" i="4"/>
  <c r="D96" i="4"/>
  <c r="H97" i="4"/>
  <c r="D97" i="4"/>
  <c r="E70" i="12"/>
  <c r="F193" i="4" s="1"/>
  <c r="F81" i="13"/>
  <c r="G127" i="4" s="1"/>
  <c r="F82" i="13"/>
  <c r="G128" i="4" s="1"/>
  <c r="J90" i="4"/>
  <c r="H90" i="4"/>
  <c r="H92" i="4"/>
  <c r="J92" i="4"/>
  <c r="J91" i="4"/>
  <c r="H91" i="4"/>
  <c r="J41" i="4" l="1"/>
  <c r="H41" i="4"/>
  <c r="H36" i="4"/>
  <c r="J36" i="4"/>
  <c r="J35" i="4"/>
  <c r="H35" i="4"/>
  <c r="J30" i="4"/>
  <c r="H30" i="4"/>
  <c r="J26" i="4"/>
  <c r="H26" i="4"/>
  <c r="K92" i="4"/>
  <c r="K91" i="4"/>
  <c r="G91" i="4"/>
  <c r="G92" i="4"/>
  <c r="K90" i="4"/>
  <c r="E90" i="4"/>
  <c r="G90" i="4"/>
  <c r="K85" i="4"/>
  <c r="E85" i="4"/>
  <c r="G85" i="4"/>
  <c r="K82" i="4"/>
  <c r="E82" i="4"/>
  <c r="G82" i="4"/>
  <c r="K77" i="4"/>
  <c r="E77" i="4"/>
  <c r="G77" i="4"/>
  <c r="K74" i="4"/>
  <c r="E74" i="4"/>
  <c r="G74" i="4"/>
  <c r="E59" i="4"/>
  <c r="F59" i="4"/>
  <c r="G59" i="4"/>
  <c r="K59" i="4"/>
  <c r="K53" i="4"/>
  <c r="E53" i="4"/>
  <c r="F53" i="4"/>
  <c r="G53" i="4"/>
  <c r="E48" i="4"/>
  <c r="F48" i="4"/>
  <c r="E46" i="4"/>
  <c r="F46" i="4"/>
  <c r="E39" i="4"/>
  <c r="F39" i="4"/>
  <c r="F37" i="4"/>
  <c r="F34" i="4"/>
  <c r="F32" i="4"/>
  <c r="E30" i="4"/>
  <c r="F30" i="4"/>
  <c r="F26" i="4"/>
  <c r="C44" i="12" l="1"/>
  <c r="C41" i="12"/>
  <c r="D101" i="4" s="1"/>
  <c r="F41" i="4"/>
  <c r="E41" i="4"/>
  <c r="D41" i="4"/>
  <c r="C45" i="12" l="1"/>
  <c r="D122" i="4"/>
  <c r="C46" i="12" l="1"/>
  <c r="D125" i="4"/>
  <c r="E28" i="12"/>
  <c r="F79" i="4" s="1"/>
  <c r="C47" i="12" l="1"/>
  <c r="D134" i="4"/>
  <c r="E32" i="12"/>
  <c r="F87" i="4" s="1"/>
  <c r="D28" i="12"/>
  <c r="E79" i="4" s="1"/>
  <c r="D32" i="12"/>
  <c r="E87" i="4" s="1"/>
  <c r="C48" i="12" l="1"/>
  <c r="D136" i="4"/>
  <c r="E31" i="12"/>
  <c r="F86" i="4" s="1"/>
  <c r="E34" i="12"/>
  <c r="D34" i="12"/>
  <c r="E37" i="4"/>
  <c r="D36" i="4"/>
  <c r="E36" i="4"/>
  <c r="F36" i="4"/>
  <c r="F35" i="4"/>
  <c r="E35" i="4"/>
  <c r="D35" i="4"/>
  <c r="E34" i="4"/>
  <c r="E32" i="4"/>
  <c r="D30" i="4"/>
  <c r="F29" i="4"/>
  <c r="E29" i="4"/>
  <c r="E26" i="4"/>
  <c r="D26" i="4"/>
  <c r="F25" i="4"/>
  <c r="E25" i="4"/>
  <c r="F23" i="4"/>
  <c r="E23" i="4"/>
  <c r="J21" i="4"/>
  <c r="H21" i="4"/>
  <c r="F20" i="4"/>
  <c r="E20" i="4"/>
  <c r="F18" i="4"/>
  <c r="E18" i="4"/>
  <c r="J17" i="4"/>
  <c r="H17" i="4"/>
  <c r="J16" i="4"/>
  <c r="H16" i="4"/>
  <c r="J14" i="4"/>
  <c r="H14" i="4"/>
  <c r="B13" i="4"/>
  <c r="O144" i="4"/>
  <c r="AE144" i="4"/>
  <c r="AV144" i="4"/>
  <c r="O145" i="4"/>
  <c r="AE145" i="4"/>
  <c r="AV145" i="4"/>
  <c r="R55" i="4"/>
  <c r="O38" i="4"/>
  <c r="AE38" i="4"/>
  <c r="AV38" i="4"/>
  <c r="O39" i="4"/>
  <c r="AE39" i="4"/>
  <c r="AV39" i="4"/>
  <c r="R40" i="4"/>
  <c r="AE17" i="4"/>
  <c r="AE18" i="4"/>
  <c r="AE19" i="4"/>
  <c r="AE20" i="4"/>
  <c r="AE21" i="4"/>
  <c r="B12" i="4"/>
  <c r="J11" i="4"/>
  <c r="H11" i="4"/>
  <c r="B11" i="4"/>
  <c r="E8" i="10"/>
  <c r="D8" i="10"/>
  <c r="J8" i="4"/>
  <c r="H8" i="4"/>
  <c r="D143" i="4" l="1"/>
  <c r="C49" i="12"/>
  <c r="D31" i="12"/>
  <c r="E86" i="4" s="1"/>
  <c r="E33" i="12"/>
  <c r="E92" i="4"/>
  <c r="D40" i="12"/>
  <c r="C31" i="12"/>
  <c r="D86" i="4" s="1"/>
  <c r="C28" i="12"/>
  <c r="D79" i="4" s="1"/>
  <c r="F92" i="4"/>
  <c r="E40" i="12"/>
  <c r="F97" i="4" s="1"/>
  <c r="E42" i="12"/>
  <c r="E14" i="13"/>
  <c r="F19" i="4" s="1"/>
  <c r="D17" i="13"/>
  <c r="E24" i="4" s="1"/>
  <c r="D16" i="13"/>
  <c r="E22" i="4" s="1"/>
  <c r="D9" i="12"/>
  <c r="E12" i="4" s="1"/>
  <c r="J13" i="13"/>
  <c r="F13" i="13"/>
  <c r="J10" i="13"/>
  <c r="K11" i="4" s="1"/>
  <c r="F10" i="13"/>
  <c r="G11" i="4" s="1"/>
  <c r="E11" i="12"/>
  <c r="F21" i="4" s="1"/>
  <c r="D11" i="12"/>
  <c r="E21" i="4" s="1"/>
  <c r="C11" i="12"/>
  <c r="D21" i="4" s="1"/>
  <c r="E10" i="12"/>
  <c r="F17" i="4" s="1"/>
  <c r="D10" i="12"/>
  <c r="E17" i="4" s="1"/>
  <c r="C10" i="12"/>
  <c r="D17" i="4" s="1"/>
  <c r="E12" i="13"/>
  <c r="F16" i="4" s="1"/>
  <c r="D12" i="13"/>
  <c r="E16" i="4" s="1"/>
  <c r="D16" i="4"/>
  <c r="E11" i="13"/>
  <c r="F14" i="4" s="1"/>
  <c r="D11" i="13"/>
  <c r="E14" i="4" s="1"/>
  <c r="D14" i="4"/>
  <c r="E10" i="13"/>
  <c r="F11" i="4" s="1"/>
  <c r="D10" i="13"/>
  <c r="E11" i="4" s="1"/>
  <c r="D11" i="4"/>
  <c r="E9" i="13"/>
  <c r="F8" i="4" s="1"/>
  <c r="D9" i="13"/>
  <c r="E8" i="4" s="1"/>
  <c r="D8" i="4"/>
  <c r="G181" i="13"/>
  <c r="F181" i="13"/>
  <c r="E181" i="13"/>
  <c r="D181" i="13"/>
  <c r="C181" i="13"/>
  <c r="G180" i="13"/>
  <c r="F180" i="13"/>
  <c r="E180" i="13"/>
  <c r="D180" i="13"/>
  <c r="C180" i="13"/>
  <c r="G179" i="13"/>
  <c r="F179" i="13"/>
  <c r="E179" i="13"/>
  <c r="D179" i="13"/>
  <c r="C179" i="13"/>
  <c r="G178" i="13"/>
  <c r="F178" i="13"/>
  <c r="E178" i="13"/>
  <c r="D178" i="13"/>
  <c r="C178" i="13"/>
  <c r="G177" i="13"/>
  <c r="F177" i="13"/>
  <c r="E177" i="13"/>
  <c r="D177" i="13"/>
  <c r="C177" i="13"/>
  <c r="G176" i="13"/>
  <c r="F176" i="13"/>
  <c r="E176" i="13"/>
  <c r="D176" i="13"/>
  <c r="C176" i="13"/>
  <c r="G175" i="13"/>
  <c r="F175" i="13"/>
  <c r="E175" i="13"/>
  <c r="D175" i="13"/>
  <c r="C175" i="13"/>
  <c r="G174" i="13"/>
  <c r="F174" i="13"/>
  <c r="E174" i="13"/>
  <c r="D174" i="13"/>
  <c r="C174" i="13"/>
  <c r="G173" i="13"/>
  <c r="F173" i="13"/>
  <c r="E173" i="13"/>
  <c r="D173" i="13"/>
  <c r="C173" i="13"/>
  <c r="G172" i="13"/>
  <c r="F172" i="13"/>
  <c r="E172" i="13"/>
  <c r="D172" i="13"/>
  <c r="C172" i="13"/>
  <c r="G171" i="13"/>
  <c r="F171" i="13"/>
  <c r="E171" i="13"/>
  <c r="D171" i="13"/>
  <c r="H167" i="13"/>
  <c r="C167" i="13"/>
  <c r="H166" i="13"/>
  <c r="C166" i="13"/>
  <c r="H165" i="13"/>
  <c r="C165" i="13"/>
  <c r="H164" i="13"/>
  <c r="C164" i="13"/>
  <c r="H163" i="13"/>
  <c r="C163" i="13"/>
  <c r="H162" i="13"/>
  <c r="C162" i="13"/>
  <c r="H161" i="13"/>
  <c r="C161" i="13"/>
  <c r="H160" i="13"/>
  <c r="C160" i="13"/>
  <c r="H159" i="13"/>
  <c r="C159" i="13"/>
  <c r="H158" i="13"/>
  <c r="C158" i="13"/>
  <c r="G157" i="13"/>
  <c r="F157" i="13"/>
  <c r="E157" i="13"/>
  <c r="D157" i="13"/>
  <c r="G154" i="13"/>
  <c r="F154" i="13"/>
  <c r="E154" i="13"/>
  <c r="D154" i="13"/>
  <c r="J152" i="13"/>
  <c r="C152" i="13"/>
  <c r="J151" i="13"/>
  <c r="C151" i="13"/>
  <c r="J150" i="13"/>
  <c r="C150" i="13"/>
  <c r="J149" i="13"/>
  <c r="C149" i="13"/>
  <c r="J148" i="13"/>
  <c r="C148" i="13"/>
  <c r="J147" i="13"/>
  <c r="C147" i="13"/>
  <c r="J146" i="13"/>
  <c r="C146" i="13"/>
  <c r="J145" i="13"/>
  <c r="C145" i="13"/>
  <c r="J144" i="13"/>
  <c r="C144" i="13"/>
  <c r="J143" i="13"/>
  <c r="C143" i="13"/>
  <c r="G142" i="13"/>
  <c r="F142" i="13"/>
  <c r="E142" i="13"/>
  <c r="D142" i="13"/>
  <c r="S133" i="13"/>
  <c r="J106" i="13"/>
  <c r="K176" i="4" s="1"/>
  <c r="F106" i="13"/>
  <c r="G176" i="4" s="1"/>
  <c r="J105" i="13"/>
  <c r="K175" i="4" s="1"/>
  <c r="F105" i="13"/>
  <c r="G175" i="4" s="1"/>
  <c r="J104" i="13"/>
  <c r="K169" i="4" s="1"/>
  <c r="F104" i="13"/>
  <c r="G169" i="4" s="1"/>
  <c r="J103" i="13"/>
  <c r="K166" i="4" s="1"/>
  <c r="F103" i="13"/>
  <c r="G166" i="4" s="1"/>
  <c r="J102" i="13"/>
  <c r="K161" i="4" s="1"/>
  <c r="F102" i="13"/>
  <c r="G161" i="4" s="1"/>
  <c r="J101" i="13"/>
  <c r="K160" i="4" s="1"/>
  <c r="F101" i="13"/>
  <c r="G160" i="4" s="1"/>
  <c r="J100" i="13"/>
  <c r="K158" i="4" s="1"/>
  <c r="F100" i="13"/>
  <c r="G158" i="4" s="1"/>
  <c r="J99" i="13"/>
  <c r="K157" i="4" s="1"/>
  <c r="F99" i="13"/>
  <c r="G157" i="4" s="1"/>
  <c r="J98" i="13"/>
  <c r="K154" i="4" s="1"/>
  <c r="F98" i="13"/>
  <c r="G154" i="4" s="1"/>
  <c r="J97" i="13"/>
  <c r="K153" i="4" s="1"/>
  <c r="F97" i="13"/>
  <c r="G153" i="4" s="1"/>
  <c r="J96" i="13"/>
  <c r="K151" i="4" s="1"/>
  <c r="F96" i="13"/>
  <c r="G151" i="4" s="1"/>
  <c r="J95" i="13"/>
  <c r="K149" i="4" s="1"/>
  <c r="F95" i="13"/>
  <c r="G149" i="4" s="1"/>
  <c r="J94" i="13"/>
  <c r="K148" i="4" s="1"/>
  <c r="F94" i="13"/>
  <c r="G148" i="4" s="1"/>
  <c r="J93" i="13"/>
  <c r="K147" i="4" s="1"/>
  <c r="F93" i="13"/>
  <c r="G147" i="4" s="1"/>
  <c r="J92" i="13"/>
  <c r="K144" i="4" s="1"/>
  <c r="F92" i="13"/>
  <c r="G144" i="4" s="1"/>
  <c r="J91" i="13"/>
  <c r="K142" i="4" s="1"/>
  <c r="F91" i="13"/>
  <c r="G142" i="4" s="1"/>
  <c r="J90" i="13"/>
  <c r="K141" i="4" s="1"/>
  <c r="F90" i="13"/>
  <c r="G141" i="4" s="1"/>
  <c r="J89" i="13"/>
  <c r="K138" i="4" s="1"/>
  <c r="F89" i="13"/>
  <c r="G138" i="4" s="1"/>
  <c r="J88" i="13"/>
  <c r="K137" i="4" s="1"/>
  <c r="F88" i="13"/>
  <c r="G137" i="4" s="1"/>
  <c r="J87" i="13"/>
  <c r="K135" i="4" s="1"/>
  <c r="F87" i="13"/>
  <c r="G135" i="4" s="1"/>
  <c r="J86" i="13"/>
  <c r="K133" i="4" s="1"/>
  <c r="F86" i="13"/>
  <c r="G133" i="4" s="1"/>
  <c r="J85" i="13"/>
  <c r="K132" i="4" s="1"/>
  <c r="F85" i="13"/>
  <c r="G132" i="4" s="1"/>
  <c r="J84" i="13"/>
  <c r="K131" i="4" s="1"/>
  <c r="F84" i="13"/>
  <c r="G131" i="4" s="1"/>
  <c r="J83" i="13"/>
  <c r="K130" i="4" s="1"/>
  <c r="F83" i="13"/>
  <c r="G130" i="4" s="1"/>
  <c r="J82" i="13"/>
  <c r="K128" i="4" s="1"/>
  <c r="J81" i="13"/>
  <c r="K127" i="4" s="1"/>
  <c r="J80" i="13"/>
  <c r="K126" i="4" s="1"/>
  <c r="F80" i="13"/>
  <c r="G126" i="4" s="1"/>
  <c r="J79" i="13"/>
  <c r="K123" i="4" s="1"/>
  <c r="F79" i="13"/>
  <c r="G123" i="4" s="1"/>
  <c r="J78" i="13"/>
  <c r="K121" i="4" s="1"/>
  <c r="F78" i="13"/>
  <c r="G121" i="4" s="1"/>
  <c r="J77" i="13"/>
  <c r="K120" i="4" s="1"/>
  <c r="F77" i="13"/>
  <c r="G120" i="4" s="1"/>
  <c r="J76" i="13"/>
  <c r="K119" i="4" s="1"/>
  <c r="F76" i="13"/>
  <c r="G119" i="4" s="1"/>
  <c r="J75" i="13"/>
  <c r="K116" i="4" s="1"/>
  <c r="F75" i="13"/>
  <c r="G116" i="4" s="1"/>
  <c r="J74" i="13"/>
  <c r="K115" i="4" s="1"/>
  <c r="F74" i="13"/>
  <c r="G115" i="4" s="1"/>
  <c r="J72" i="13"/>
  <c r="K113" i="4" s="1"/>
  <c r="F72" i="13"/>
  <c r="G113" i="4" s="1"/>
  <c r="J73" i="13"/>
  <c r="K114" i="4" s="1"/>
  <c r="F73" i="13"/>
  <c r="G114" i="4" s="1"/>
  <c r="J71" i="13"/>
  <c r="K110" i="4" s="1"/>
  <c r="F71" i="13"/>
  <c r="G110" i="4" s="1"/>
  <c r="J70" i="13"/>
  <c r="K109" i="4" s="1"/>
  <c r="F70" i="13"/>
  <c r="G109" i="4" s="1"/>
  <c r="J69" i="13"/>
  <c r="K108" i="4" s="1"/>
  <c r="F69" i="13"/>
  <c r="G108" i="4" s="1"/>
  <c r="J68" i="13"/>
  <c r="K106" i="4" s="1"/>
  <c r="F68" i="13"/>
  <c r="G106" i="4" s="1"/>
  <c r="J67" i="13"/>
  <c r="K104" i="4" s="1"/>
  <c r="F67" i="13"/>
  <c r="G104" i="4" s="1"/>
  <c r="J66" i="13"/>
  <c r="K102" i="4" s="1"/>
  <c r="F66" i="13"/>
  <c r="G102" i="4" s="1"/>
  <c r="J65" i="13"/>
  <c r="K100" i="4" s="1"/>
  <c r="F65" i="13"/>
  <c r="G100" i="4" s="1"/>
  <c r="J64" i="13"/>
  <c r="K99" i="4" s="1"/>
  <c r="F64" i="13"/>
  <c r="G99" i="4" s="1"/>
  <c r="J63" i="13"/>
  <c r="K98" i="4" s="1"/>
  <c r="F63" i="13"/>
  <c r="G98" i="4" s="1"/>
  <c r="J62" i="13"/>
  <c r="K96" i="4" s="1"/>
  <c r="F62" i="13"/>
  <c r="G96" i="4" s="1"/>
  <c r="J53" i="13"/>
  <c r="K84" i="4" s="1"/>
  <c r="F53" i="13"/>
  <c r="G84" i="4" s="1"/>
  <c r="J52" i="13"/>
  <c r="K83" i="4" s="1"/>
  <c r="F52" i="13"/>
  <c r="G83" i="4" s="1"/>
  <c r="J51" i="13"/>
  <c r="K81" i="4" s="1"/>
  <c r="F51" i="13"/>
  <c r="G81" i="4" s="1"/>
  <c r="J50" i="13"/>
  <c r="K80" i="4" s="1"/>
  <c r="F50" i="13"/>
  <c r="G80" i="4" s="1"/>
  <c r="J49" i="13"/>
  <c r="F49" i="13"/>
  <c r="J48" i="13"/>
  <c r="K76" i="4" s="1"/>
  <c r="F48" i="13"/>
  <c r="G76" i="4" s="1"/>
  <c r="J47" i="13"/>
  <c r="K75" i="4" s="1"/>
  <c r="F47" i="13"/>
  <c r="G75" i="4" s="1"/>
  <c r="J46" i="13"/>
  <c r="K71" i="4" s="1"/>
  <c r="F46" i="13"/>
  <c r="G71" i="4" s="1"/>
  <c r="J45" i="13"/>
  <c r="F45" i="13"/>
  <c r="J44" i="13"/>
  <c r="K70" i="4" s="1"/>
  <c r="F44" i="13"/>
  <c r="G70" i="4" s="1"/>
  <c r="J43" i="13"/>
  <c r="K69" i="4" s="1"/>
  <c r="F43" i="13"/>
  <c r="G69" i="4" s="1"/>
  <c r="J42" i="13"/>
  <c r="K68" i="4" s="1"/>
  <c r="F42" i="13"/>
  <c r="G68" i="4" s="1"/>
  <c r="J41" i="13"/>
  <c r="K67" i="4" s="1"/>
  <c r="F41" i="13"/>
  <c r="G67" i="4" s="1"/>
  <c r="J40" i="13"/>
  <c r="K64" i="4" s="1"/>
  <c r="F40" i="13"/>
  <c r="G64" i="4" s="1"/>
  <c r="J39" i="13"/>
  <c r="F39" i="13"/>
  <c r="J36" i="13"/>
  <c r="F36" i="13"/>
  <c r="J35" i="13"/>
  <c r="K57" i="4" s="1"/>
  <c r="F35" i="13"/>
  <c r="G57" i="4" s="1"/>
  <c r="J34" i="13"/>
  <c r="K56" i="4" s="1"/>
  <c r="F34" i="13"/>
  <c r="G56" i="4" s="1"/>
  <c r="J33" i="13"/>
  <c r="K54" i="4" s="1"/>
  <c r="F33" i="13"/>
  <c r="G54" i="4" s="1"/>
  <c r="R31" i="13"/>
  <c r="Q31" i="13"/>
  <c r="P31" i="13"/>
  <c r="J31" i="13"/>
  <c r="K49" i="4" s="1"/>
  <c r="F31" i="13"/>
  <c r="G49" i="4" s="1"/>
  <c r="S30" i="13"/>
  <c r="U30" i="13" s="1"/>
  <c r="N30" i="13"/>
  <c r="X25" i="13" s="1"/>
  <c r="J30" i="13"/>
  <c r="K47" i="4" s="1"/>
  <c r="F30" i="13"/>
  <c r="G47" i="4" s="1"/>
  <c r="S29" i="13"/>
  <c r="U29" i="13" s="1"/>
  <c r="N29" i="13"/>
  <c r="X23" i="13" s="1"/>
  <c r="S28" i="13"/>
  <c r="U28" i="13" s="1"/>
  <c r="N28" i="13"/>
  <c r="X30" i="13" s="1"/>
  <c r="J28" i="13"/>
  <c r="K45" i="4" s="1"/>
  <c r="F28" i="13"/>
  <c r="G45" i="4" s="1"/>
  <c r="S27" i="13"/>
  <c r="U27" i="13" s="1"/>
  <c r="N27" i="13"/>
  <c r="X21" i="13" s="1"/>
  <c r="J27" i="13"/>
  <c r="K44" i="4" s="1"/>
  <c r="F27" i="13"/>
  <c r="G44" i="4" s="1"/>
  <c r="S26" i="13"/>
  <c r="U26" i="13" s="1"/>
  <c r="N26" i="13"/>
  <c r="X28" i="13" s="1"/>
  <c r="J26" i="13"/>
  <c r="F26" i="13"/>
  <c r="S25" i="13"/>
  <c r="U25" i="13" s="1"/>
  <c r="N25" i="13"/>
  <c r="X29" i="13" s="1"/>
  <c r="J25" i="13"/>
  <c r="K43" i="4" s="1"/>
  <c r="F25" i="13"/>
  <c r="G43" i="4" s="1"/>
  <c r="S24" i="13"/>
  <c r="U24" i="13" s="1"/>
  <c r="N24" i="13"/>
  <c r="X26" i="13" s="1"/>
  <c r="J24" i="13"/>
  <c r="K40" i="4" s="1"/>
  <c r="F24" i="13"/>
  <c r="G40" i="4" s="1"/>
  <c r="S23" i="13"/>
  <c r="U23" i="13" s="1"/>
  <c r="N23" i="13"/>
  <c r="X22" i="13" s="1"/>
  <c r="J23" i="13"/>
  <c r="K38" i="4" s="1"/>
  <c r="F23" i="13"/>
  <c r="G38" i="4" s="1"/>
  <c r="S22" i="13"/>
  <c r="U22" i="13" s="1"/>
  <c r="N22" i="13"/>
  <c r="X27" i="13" s="1"/>
  <c r="J22" i="13"/>
  <c r="K33" i="4" s="1"/>
  <c r="F22" i="13"/>
  <c r="G33" i="4" s="1"/>
  <c r="S21" i="13"/>
  <c r="U21" i="13" s="1"/>
  <c r="N21" i="13"/>
  <c r="X24" i="13" s="1"/>
  <c r="J19" i="13"/>
  <c r="K28" i="4" s="1"/>
  <c r="F19" i="13"/>
  <c r="G28" i="4" s="1"/>
  <c r="K27" i="4"/>
  <c r="G27" i="4"/>
  <c r="J17" i="13"/>
  <c r="K24" i="4" s="1"/>
  <c r="F17" i="13"/>
  <c r="G24" i="4" s="1"/>
  <c r="K22" i="4"/>
  <c r="G22" i="4"/>
  <c r="J12" i="13"/>
  <c r="K16" i="4" s="1"/>
  <c r="F12" i="13"/>
  <c r="G16" i="4" s="1"/>
  <c r="J11" i="13"/>
  <c r="K14" i="4" s="1"/>
  <c r="F11" i="13"/>
  <c r="G14" i="4" s="1"/>
  <c r="B10" i="13"/>
  <c r="B11" i="13" s="1"/>
  <c r="B12" i="13" s="1"/>
  <c r="J9" i="13"/>
  <c r="K8" i="4" s="1"/>
  <c r="F9" i="13"/>
  <c r="G8" i="4" s="1"/>
  <c r="B14" i="13" l="1"/>
  <c r="B16" i="13" s="1"/>
  <c r="B17" i="13" s="1"/>
  <c r="B18" i="13" s="1"/>
  <c r="B19" i="13" s="1"/>
  <c r="E44" i="12"/>
  <c r="F107" i="4"/>
  <c r="C50" i="12"/>
  <c r="D146" i="4"/>
  <c r="E46" i="12"/>
  <c r="F122" i="4"/>
  <c r="D42" i="12"/>
  <c r="E97" i="4"/>
  <c r="C32" i="12"/>
  <c r="D87" i="4" s="1"/>
  <c r="C33" i="12"/>
  <c r="F91" i="4"/>
  <c r="E41" i="12"/>
  <c r="D33" i="12"/>
  <c r="J153" i="13"/>
  <c r="H174" i="13"/>
  <c r="H178" i="13"/>
  <c r="H168" i="13"/>
  <c r="D183" i="13"/>
  <c r="H176" i="13"/>
  <c r="H180" i="13"/>
  <c r="E183" i="13"/>
  <c r="H177" i="13"/>
  <c r="H172" i="13"/>
  <c r="H175" i="13"/>
  <c r="F183" i="13"/>
  <c r="H173" i="13"/>
  <c r="H181" i="13"/>
  <c r="G183" i="13"/>
  <c r="H179" i="13"/>
  <c r="B21" i="13" l="1"/>
  <c r="B22" i="13" s="1"/>
  <c r="B23" i="13" s="1"/>
  <c r="B24" i="13" s="1"/>
  <c r="B25" i="13" s="1"/>
  <c r="D44" i="12"/>
  <c r="D46" i="12" s="1"/>
  <c r="E107" i="4"/>
  <c r="C51" i="12"/>
  <c r="D155" i="4"/>
  <c r="E48" i="12"/>
  <c r="F143" i="4" s="1"/>
  <c r="F134" i="4"/>
  <c r="E43" i="12"/>
  <c r="E45" i="12" s="1"/>
  <c r="F125" i="4" s="1"/>
  <c r="F101" i="4"/>
  <c r="F112" i="4"/>
  <c r="C34" i="12"/>
  <c r="D92" i="4" s="1"/>
  <c r="D91" i="4"/>
  <c r="E91" i="4"/>
  <c r="D41" i="12"/>
  <c r="H182" i="13"/>
  <c r="B27" i="13" l="1"/>
  <c r="B28" i="13" s="1"/>
  <c r="E122" i="4"/>
  <c r="C52" i="12"/>
  <c r="D156" i="4"/>
  <c r="D48" i="12"/>
  <c r="E143" i="4" s="1"/>
  <c r="E134" i="4"/>
  <c r="D43" i="12"/>
  <c r="D45" i="12" s="1"/>
  <c r="E125" i="4" s="1"/>
  <c r="E101" i="4"/>
  <c r="X22" i="12"/>
  <c r="X21" i="12"/>
  <c r="J20" i="12" s="1"/>
  <c r="K61" i="4" s="1"/>
  <c r="X20" i="12"/>
  <c r="F18" i="12" s="1"/>
  <c r="G51" i="4" s="1"/>
  <c r="X19" i="12"/>
  <c r="X18" i="12"/>
  <c r="F20" i="12" s="1"/>
  <c r="G61" i="4" s="1"/>
  <c r="X17" i="12"/>
  <c r="J18" i="12" s="1"/>
  <c r="K51" i="4" s="1"/>
  <c r="B9" i="4"/>
  <c r="C13" i="11"/>
  <c r="D15" i="4" s="1"/>
  <c r="D11" i="11"/>
  <c r="E10" i="4" s="1"/>
  <c r="C12" i="11"/>
  <c r="D13" i="4" s="1"/>
  <c r="C11" i="11"/>
  <c r="E17" i="10"/>
  <c r="E13" i="11" s="1"/>
  <c r="F15" i="4" s="1"/>
  <c r="D17" i="10"/>
  <c r="D13" i="11" s="1"/>
  <c r="E15" i="4" s="1"/>
  <c r="E16" i="10"/>
  <c r="E12" i="11" s="1"/>
  <c r="F13" i="4" s="1"/>
  <c r="D16" i="10"/>
  <c r="D12" i="11" s="1"/>
  <c r="E13" i="4" s="1"/>
  <c r="E15" i="10"/>
  <c r="E9" i="12" s="1"/>
  <c r="F12" i="4" s="1"/>
  <c r="D15" i="10"/>
  <c r="E6" i="10"/>
  <c r="E11" i="11" s="1"/>
  <c r="F10" i="4" s="1"/>
  <c r="D6" i="10"/>
  <c r="E5" i="10"/>
  <c r="E10" i="11" s="1"/>
  <c r="F9" i="4" s="1"/>
  <c r="D5" i="10"/>
  <c r="D10" i="11" s="1"/>
  <c r="E9" i="4" s="1"/>
  <c r="E4" i="10"/>
  <c r="D4" i="10"/>
  <c r="H15" i="10"/>
  <c r="C9" i="12"/>
  <c r="D10" i="4"/>
  <c r="C79" i="10"/>
  <c r="C14" i="11"/>
  <c r="D18" i="4" s="1"/>
  <c r="C11" i="10"/>
  <c r="C12" i="10" s="1"/>
  <c r="C13" i="10" s="1"/>
  <c r="C42" i="11"/>
  <c r="C41" i="11"/>
  <c r="D103" i="4" s="1"/>
  <c r="B30" i="13" l="1"/>
  <c r="B31" i="13" s="1"/>
  <c r="B32" i="13" s="1"/>
  <c r="B33" i="13" s="1"/>
  <c r="B34" i="13" s="1"/>
  <c r="B35" i="13" s="1"/>
  <c r="C43" i="11"/>
  <c r="D111" i="4" s="1"/>
  <c r="D105" i="4"/>
  <c r="C53" i="12"/>
  <c r="D162" i="4"/>
  <c r="C15" i="11"/>
  <c r="D20" i="4" s="1"/>
  <c r="S9" i="11"/>
  <c r="B37" i="13" l="1"/>
  <c r="B38" i="13" s="1"/>
  <c r="C54" i="12"/>
  <c r="D165" i="4"/>
  <c r="E112" i="4"/>
  <c r="D12" i="4"/>
  <c r="S17" i="5"/>
  <c r="C9" i="4"/>
  <c r="C10" i="4" s="1"/>
  <c r="C11" i="4" s="1"/>
  <c r="C12" i="4" s="1"/>
  <c r="C13" i="4" s="1"/>
  <c r="AE70" i="4"/>
  <c r="AE69" i="4"/>
  <c r="AV68" i="4"/>
  <c r="AE66" i="4"/>
  <c r="AV64" i="4"/>
  <c r="AV54" i="4"/>
  <c r="AE54" i="4"/>
  <c r="AV53" i="4"/>
  <c r="AV52" i="4"/>
  <c r="AV51" i="4"/>
  <c r="AV50" i="4"/>
  <c r="AV49" i="4"/>
  <c r="AV37" i="4"/>
  <c r="AV35" i="4"/>
  <c r="AV34" i="4"/>
  <c r="AV33" i="4"/>
  <c r="AV32" i="4"/>
  <c r="AV31" i="4"/>
  <c r="AV30" i="4"/>
  <c r="AV21" i="4"/>
  <c r="AV20" i="4"/>
  <c r="AV19" i="4"/>
  <c r="AV18" i="4"/>
  <c r="AV17" i="4"/>
  <c r="R32" i="8"/>
  <c r="R31" i="8"/>
  <c r="R30" i="8"/>
  <c r="R29" i="8"/>
  <c r="R28" i="8"/>
  <c r="R27" i="8"/>
  <c r="R26" i="8"/>
  <c r="R25" i="8"/>
  <c r="AV177" i="4"/>
  <c r="AE177" i="4"/>
  <c r="O177" i="4"/>
  <c r="AV176" i="4"/>
  <c r="AE176" i="4"/>
  <c r="AV175" i="4"/>
  <c r="AE175" i="4"/>
  <c r="AV174" i="4"/>
  <c r="AE174" i="4"/>
  <c r="O174" i="4"/>
  <c r="AV173" i="4"/>
  <c r="AE173" i="4"/>
  <c r="O173" i="4"/>
  <c r="AV172" i="4"/>
  <c r="AE172" i="4"/>
  <c r="O172" i="4"/>
  <c r="AV171" i="4"/>
  <c r="AE171" i="4"/>
  <c r="O171" i="4"/>
  <c r="AV170" i="4"/>
  <c r="AE170" i="4"/>
  <c r="O170" i="4"/>
  <c r="AV160" i="4"/>
  <c r="AE160" i="4"/>
  <c r="AV159" i="4"/>
  <c r="AE159" i="4"/>
  <c r="O159" i="4"/>
  <c r="AV158" i="4"/>
  <c r="AE158" i="4"/>
  <c r="O158" i="4"/>
  <c r="AV157" i="4"/>
  <c r="AE157" i="4"/>
  <c r="AV156" i="4"/>
  <c r="AE156" i="4"/>
  <c r="O156" i="4"/>
  <c r="AV155" i="4"/>
  <c r="AE155" i="4"/>
  <c r="O155" i="4"/>
  <c r="AB154" i="4"/>
  <c r="AA154" i="4"/>
  <c r="Y154" i="4"/>
  <c r="X154" i="4"/>
  <c r="T154" i="4"/>
  <c r="S154" i="4"/>
  <c r="AV143" i="4"/>
  <c r="AE143" i="4"/>
  <c r="O143" i="4"/>
  <c r="AV142" i="4"/>
  <c r="AE142" i="4"/>
  <c r="AV141" i="4"/>
  <c r="AE141" i="4"/>
  <c r="AV140" i="4"/>
  <c r="AE140" i="4"/>
  <c r="O140" i="4"/>
  <c r="AV139" i="4"/>
  <c r="AE139" i="4"/>
  <c r="O139" i="4"/>
  <c r="AV138" i="4"/>
  <c r="AE138" i="4"/>
  <c r="O138" i="4"/>
  <c r="AV137" i="4"/>
  <c r="AE137" i="4"/>
  <c r="O137" i="4"/>
  <c r="AV136" i="4"/>
  <c r="AE136" i="4"/>
  <c r="O136" i="4"/>
  <c r="J23" i="12"/>
  <c r="K66" i="4" s="1"/>
  <c r="F23" i="12"/>
  <c r="G66" i="4" s="1"/>
  <c r="J21" i="12"/>
  <c r="K62" i="4" s="1"/>
  <c r="F21" i="12"/>
  <c r="G62" i="4" s="1"/>
  <c r="AV70" i="4"/>
  <c r="O70" i="4"/>
  <c r="AV69" i="4"/>
  <c r="AE68" i="4"/>
  <c r="AV67" i="4"/>
  <c r="AE67" i="4"/>
  <c r="O67" i="4"/>
  <c r="AV66" i="4"/>
  <c r="O66" i="4"/>
  <c r="AV65" i="4"/>
  <c r="AE65" i="4"/>
  <c r="O65" i="4"/>
  <c r="AE64" i="4"/>
  <c r="O64" i="4"/>
  <c r="AV63" i="4"/>
  <c r="AE63" i="4"/>
  <c r="O63" i="4"/>
  <c r="O53" i="4"/>
  <c r="O52" i="4"/>
  <c r="O50" i="4"/>
  <c r="O49" i="4"/>
  <c r="AB48" i="4"/>
  <c r="AA48" i="4"/>
  <c r="Y48" i="4"/>
  <c r="X48" i="4"/>
  <c r="T48" i="4"/>
  <c r="S48" i="4"/>
  <c r="J12" i="4"/>
  <c r="H12" i="4"/>
  <c r="F11" i="12"/>
  <c r="G21" i="4" s="1"/>
  <c r="J11" i="12"/>
  <c r="J10" i="12"/>
  <c r="F10" i="12"/>
  <c r="G17" i="4" s="1"/>
  <c r="S131" i="12"/>
  <c r="AA40" i="12"/>
  <c r="X40" i="12"/>
  <c r="Z39" i="12"/>
  <c r="Y39" i="12"/>
  <c r="AC39" i="12" s="1"/>
  <c r="X39" i="12"/>
  <c r="Y37" i="12"/>
  <c r="AC37" i="12" s="1"/>
  <c r="X37" i="12"/>
  <c r="Y35" i="12"/>
  <c r="AC35" i="12" s="1"/>
  <c r="Z32" i="12"/>
  <c r="AA28" i="12"/>
  <c r="Z28" i="12"/>
  <c r="Y28" i="12"/>
  <c r="AA27" i="12"/>
  <c r="Z27" i="12"/>
  <c r="AC27" i="12" s="1"/>
  <c r="AA26" i="12"/>
  <c r="Y26" i="12"/>
  <c r="B26" i="12"/>
  <c r="B27" i="12" s="1"/>
  <c r="B28" i="12" s="1"/>
  <c r="B31" i="12" s="1"/>
  <c r="B32" i="12" s="1"/>
  <c r="B33" i="12" s="1"/>
  <c r="B34" i="12" s="1"/>
  <c r="B36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Z22" i="12"/>
  <c r="AC22" i="12" s="1"/>
  <c r="Y22" i="12"/>
  <c r="Y40" i="12" s="1"/>
  <c r="AC40" i="12" s="1"/>
  <c r="J9" i="12"/>
  <c r="J40" i="12" s="1"/>
  <c r="K97" i="4" s="1"/>
  <c r="AA21" i="12"/>
  <c r="AA39" i="12" s="1"/>
  <c r="J48" i="12"/>
  <c r="K143" i="4" s="1"/>
  <c r="F48" i="12"/>
  <c r="G143" i="4" s="1"/>
  <c r="AA20" i="12"/>
  <c r="AA37" i="12" s="1"/>
  <c r="Z20" i="12"/>
  <c r="Z37" i="12" s="1"/>
  <c r="AA19" i="12"/>
  <c r="Z19" i="12"/>
  <c r="Y19" i="12"/>
  <c r="Y36" i="12"/>
  <c r="F19" i="12"/>
  <c r="G52" i="4" s="1"/>
  <c r="J19" i="12"/>
  <c r="K52" i="4" s="1"/>
  <c r="AA18" i="12"/>
  <c r="AA35" i="12"/>
  <c r="Z18" i="12"/>
  <c r="AC18" i="12" s="1"/>
  <c r="AA17" i="12"/>
  <c r="AA32" i="12" s="1"/>
  <c r="Y17" i="12"/>
  <c r="Y32" i="12" s="1"/>
  <c r="J49" i="12"/>
  <c r="K146" i="4" s="1"/>
  <c r="J16" i="12"/>
  <c r="J15" i="12"/>
  <c r="K36" i="4" s="1"/>
  <c r="F15" i="12"/>
  <c r="G36" i="4" s="1"/>
  <c r="J14" i="12"/>
  <c r="S13" i="12"/>
  <c r="N13" i="12"/>
  <c r="X12" i="12" s="1"/>
  <c r="S12" i="12"/>
  <c r="N12" i="12"/>
  <c r="X8" i="12" s="1"/>
  <c r="J12" i="12"/>
  <c r="K26" i="4" s="1"/>
  <c r="F12" i="12"/>
  <c r="G26" i="4" s="1"/>
  <c r="F43" i="12"/>
  <c r="G112" i="4" s="1"/>
  <c r="S11" i="12"/>
  <c r="N11" i="12"/>
  <c r="X10" i="12" s="1"/>
  <c r="S10" i="12"/>
  <c r="N10" i="12"/>
  <c r="X11" i="12" s="1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S9" i="12"/>
  <c r="N9" i="12"/>
  <c r="X9" i="12" s="1"/>
  <c r="S8" i="12"/>
  <c r="N8" i="12"/>
  <c r="X13" i="12" s="1"/>
  <c r="AA44" i="12"/>
  <c r="U8" i="12"/>
  <c r="AC26" i="12"/>
  <c r="F13" i="12"/>
  <c r="F45" i="12" s="1"/>
  <c r="G125" i="4" s="1"/>
  <c r="X26" i="12"/>
  <c r="X32" i="12" s="1"/>
  <c r="Z35" i="12"/>
  <c r="F16" i="12"/>
  <c r="F22" i="12"/>
  <c r="G65" i="4" s="1"/>
  <c r="J13" i="12"/>
  <c r="F17" i="12"/>
  <c r="G42" i="4" s="1"/>
  <c r="J22" i="12"/>
  <c r="K65" i="4" s="1"/>
  <c r="J47" i="12"/>
  <c r="K136" i="4" s="1"/>
  <c r="F9" i="12"/>
  <c r="G12" i="4" s="1"/>
  <c r="X28" i="12"/>
  <c r="X36" i="12" s="1"/>
  <c r="F14" i="12"/>
  <c r="J17" i="12"/>
  <c r="K42" i="4" s="1"/>
  <c r="F49" i="12"/>
  <c r="G146" i="4" s="1"/>
  <c r="X27" i="12"/>
  <c r="X35" i="12" s="1"/>
  <c r="AA43" i="12"/>
  <c r="Z43" i="12"/>
  <c r="Z42" i="12"/>
  <c r="Z44" i="12"/>
  <c r="AA42" i="12"/>
  <c r="AV36" i="4"/>
  <c r="E46" i="11"/>
  <c r="E49" i="11" s="1"/>
  <c r="F140" i="4" s="1"/>
  <c r="D44" i="11"/>
  <c r="D50" i="11" s="1"/>
  <c r="E45" i="11"/>
  <c r="AE120" i="4"/>
  <c r="AE121" i="4"/>
  <c r="AE122" i="4"/>
  <c r="AE124" i="4"/>
  <c r="B27" i="11"/>
  <c r="B28" i="11" s="1"/>
  <c r="B29" i="11" s="1"/>
  <c r="B32" i="11" s="1"/>
  <c r="B33" i="11" s="1"/>
  <c r="B34" i="11" s="1"/>
  <c r="B35" i="11" s="1"/>
  <c r="B37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S131" i="11"/>
  <c r="Y40" i="11"/>
  <c r="AC40" i="11" s="1"/>
  <c r="Y38" i="11"/>
  <c r="Y36" i="11"/>
  <c r="Z33" i="11"/>
  <c r="AA41" i="11"/>
  <c r="Z40" i="11"/>
  <c r="AA29" i="11"/>
  <c r="Z29" i="11"/>
  <c r="Y29" i="11"/>
  <c r="AA28" i="11"/>
  <c r="Z28" i="11"/>
  <c r="AC28" i="11" s="1"/>
  <c r="AA27" i="11"/>
  <c r="Y27" i="11"/>
  <c r="Y33" i="11" s="1"/>
  <c r="Z23" i="11"/>
  <c r="Z41" i="11" s="1"/>
  <c r="Y23" i="11"/>
  <c r="AC23" i="11" s="1"/>
  <c r="X23" i="11"/>
  <c r="AA22" i="11"/>
  <c r="AC22" i="11"/>
  <c r="X22" i="11"/>
  <c r="J13" i="11" s="1"/>
  <c r="K15" i="4" s="1"/>
  <c r="AA21" i="11"/>
  <c r="AA38" i="11" s="1"/>
  <c r="Z21" i="11"/>
  <c r="X21" i="11"/>
  <c r="F13" i="11" s="1"/>
  <c r="G15" i="4" s="1"/>
  <c r="AA20" i="11"/>
  <c r="Z20" i="11"/>
  <c r="Z37" i="11" s="1"/>
  <c r="Y20" i="11"/>
  <c r="X20" i="11"/>
  <c r="F18" i="11" s="1"/>
  <c r="G29" i="4" s="1"/>
  <c r="AA19" i="11"/>
  <c r="AA36" i="11" s="1"/>
  <c r="Z19" i="11"/>
  <c r="AC19" i="11" s="1"/>
  <c r="X19" i="11"/>
  <c r="F21" i="11" s="1"/>
  <c r="G37" i="4" s="1"/>
  <c r="AA18" i="11"/>
  <c r="Y18" i="11"/>
  <c r="X18" i="11"/>
  <c r="S14" i="11"/>
  <c r="U14" i="11" s="1"/>
  <c r="N14" i="11"/>
  <c r="X11" i="11" s="1"/>
  <c r="S13" i="11"/>
  <c r="N13" i="11"/>
  <c r="X12" i="11" s="1"/>
  <c r="S12" i="11"/>
  <c r="N12" i="11"/>
  <c r="X13" i="11" s="1"/>
  <c r="S11" i="11"/>
  <c r="N11" i="11"/>
  <c r="X9" i="11" s="1"/>
  <c r="B11" i="11"/>
  <c r="B12" i="1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S10" i="11"/>
  <c r="N10" i="11"/>
  <c r="X10" i="11" s="1"/>
  <c r="N9" i="11"/>
  <c r="X14" i="11" s="1"/>
  <c r="E37" i="11"/>
  <c r="X40" i="11"/>
  <c r="X41" i="11"/>
  <c r="X38" i="11"/>
  <c r="AC38" i="11"/>
  <c r="AA40" i="11"/>
  <c r="C44" i="11"/>
  <c r="D117" i="4" s="1"/>
  <c r="C45" i="11"/>
  <c r="D118" i="4" s="1"/>
  <c r="E58" i="11"/>
  <c r="F168" i="4" s="1"/>
  <c r="J65" i="8"/>
  <c r="F65" i="8"/>
  <c r="J64" i="8"/>
  <c r="F64" i="8"/>
  <c r="F68" i="8"/>
  <c r="J68" i="8"/>
  <c r="J69" i="8"/>
  <c r="F69" i="8"/>
  <c r="J67" i="8"/>
  <c r="F67" i="8"/>
  <c r="J66" i="8"/>
  <c r="F66" i="8"/>
  <c r="F63" i="8"/>
  <c r="J63" i="8"/>
  <c r="J62" i="8"/>
  <c r="F62" i="8"/>
  <c r="J59" i="8"/>
  <c r="F59" i="8"/>
  <c r="J57" i="8"/>
  <c r="F57" i="8"/>
  <c r="J56" i="8"/>
  <c r="F56" i="8"/>
  <c r="J53" i="8"/>
  <c r="F53" i="8"/>
  <c r="F60" i="8"/>
  <c r="J60" i="8"/>
  <c r="J61" i="8"/>
  <c r="F61" i="8"/>
  <c r="J55" i="8"/>
  <c r="F55" i="8"/>
  <c r="J54" i="8"/>
  <c r="F54" i="8"/>
  <c r="J52" i="8"/>
  <c r="F52" i="8"/>
  <c r="F33" i="8"/>
  <c r="J33" i="8"/>
  <c r="J34" i="8"/>
  <c r="F34" i="8"/>
  <c r="J26" i="8"/>
  <c r="F26" i="8"/>
  <c r="J25" i="8"/>
  <c r="F25" i="8"/>
  <c r="J24" i="8"/>
  <c r="F24" i="8"/>
  <c r="J23" i="8"/>
  <c r="F23" i="8"/>
  <c r="J12" i="8"/>
  <c r="F12" i="8"/>
  <c r="J11" i="8"/>
  <c r="F11" i="8"/>
  <c r="J10" i="8"/>
  <c r="F10" i="8"/>
  <c r="B18" i="4"/>
  <c r="B10" i="4"/>
  <c r="B8" i="4"/>
  <c r="C5" i="10"/>
  <c r="C14" i="10"/>
  <c r="S124" i="8"/>
  <c r="J79" i="8"/>
  <c r="F79" i="8"/>
  <c r="J78" i="8"/>
  <c r="F78" i="8"/>
  <c r="J77" i="8"/>
  <c r="F77" i="8"/>
  <c r="J76" i="8"/>
  <c r="F76" i="8"/>
  <c r="Z75" i="8"/>
  <c r="J75" i="8"/>
  <c r="F75" i="8"/>
  <c r="J74" i="8"/>
  <c r="F74" i="8"/>
  <c r="Y73" i="8"/>
  <c r="X73" i="8"/>
  <c r="W73" i="8"/>
  <c r="V73" i="8"/>
  <c r="U73" i="8"/>
  <c r="J73" i="8"/>
  <c r="F73" i="8"/>
  <c r="Y72" i="8"/>
  <c r="X72" i="8"/>
  <c r="W72" i="8"/>
  <c r="Z72" i="8" s="1"/>
  <c r="V72" i="8"/>
  <c r="J72" i="8"/>
  <c r="F72" i="8"/>
  <c r="Y71" i="8"/>
  <c r="X71" i="8"/>
  <c r="W71" i="8"/>
  <c r="V71" i="8"/>
  <c r="J71" i="8"/>
  <c r="F71" i="8"/>
  <c r="Y70" i="8"/>
  <c r="X70" i="8"/>
  <c r="W70" i="8"/>
  <c r="Z70" i="8" s="1"/>
  <c r="V70" i="8"/>
  <c r="J70" i="8"/>
  <c r="F70" i="8"/>
  <c r="Y69" i="8"/>
  <c r="X69" i="8"/>
  <c r="W69" i="8"/>
  <c r="V69" i="8"/>
  <c r="Y68" i="8"/>
  <c r="X68" i="8"/>
  <c r="W68" i="8"/>
  <c r="V68" i="8"/>
  <c r="Y67" i="8"/>
  <c r="X67" i="8"/>
  <c r="W67" i="8"/>
  <c r="V67" i="8"/>
  <c r="Y66" i="8"/>
  <c r="X66" i="8"/>
  <c r="W66" i="8"/>
  <c r="V66" i="8"/>
  <c r="Z66" i="8" s="1"/>
  <c r="W65" i="8"/>
  <c r="V65" i="8"/>
  <c r="Z61" i="8"/>
  <c r="Z59" i="8"/>
  <c r="Z58" i="8"/>
  <c r="J58" i="8"/>
  <c r="F58" i="8"/>
  <c r="Z57" i="8"/>
  <c r="Z56" i="8"/>
  <c r="Z55" i="8"/>
  <c r="Z54" i="8"/>
  <c r="Z53" i="8"/>
  <c r="Y52" i="8"/>
  <c r="Y65" i="8"/>
  <c r="X52" i="8"/>
  <c r="X65" i="8" s="1"/>
  <c r="W52" i="8"/>
  <c r="V52" i="8"/>
  <c r="Z47" i="8"/>
  <c r="U47" i="8"/>
  <c r="U60" i="8" s="1"/>
  <c r="Z46" i="8"/>
  <c r="U46" i="8"/>
  <c r="U59" i="8" s="1"/>
  <c r="U72" i="8" s="1"/>
  <c r="Z45" i="8"/>
  <c r="U45" i="8"/>
  <c r="U58" i="8" s="1"/>
  <c r="U71" i="8" s="1"/>
  <c r="Z44" i="8"/>
  <c r="U44" i="8"/>
  <c r="U57" i="8" s="1"/>
  <c r="U70" i="8" s="1"/>
  <c r="Z43" i="8"/>
  <c r="U43" i="8"/>
  <c r="U56" i="8" s="1"/>
  <c r="U69" i="8" s="1"/>
  <c r="Z42" i="8"/>
  <c r="U42" i="8"/>
  <c r="U55" i="8" s="1"/>
  <c r="U68" i="8" s="1"/>
  <c r="Z41" i="8"/>
  <c r="Z48" i="8" s="1"/>
  <c r="U41" i="8"/>
  <c r="U54" i="8" s="1"/>
  <c r="U67" i="8" s="1"/>
  <c r="Z39" i="8"/>
  <c r="U39" i="8"/>
  <c r="U53" i="8" s="1"/>
  <c r="U66" i="8" s="1"/>
  <c r="J36" i="8"/>
  <c r="F36" i="8"/>
  <c r="J35" i="8"/>
  <c r="F35" i="8"/>
  <c r="Q33" i="8"/>
  <c r="P33" i="8"/>
  <c r="S32" i="8"/>
  <c r="U32" i="8"/>
  <c r="N32" i="8"/>
  <c r="X29" i="8" s="1"/>
  <c r="J32" i="8"/>
  <c r="F32" i="8"/>
  <c r="S31" i="8"/>
  <c r="N31" i="8"/>
  <c r="X28" i="8" s="1"/>
  <c r="J31" i="8"/>
  <c r="F31" i="8"/>
  <c r="S30" i="8"/>
  <c r="N30" i="8"/>
  <c r="X27" i="8" s="1"/>
  <c r="J30" i="8"/>
  <c r="F30" i="8"/>
  <c r="S29" i="8"/>
  <c r="N29" i="8"/>
  <c r="J29" i="8"/>
  <c r="F29" i="8"/>
  <c r="S28" i="8"/>
  <c r="U28" i="8" s="1"/>
  <c r="N28" i="8"/>
  <c r="X32" i="8"/>
  <c r="J28" i="8"/>
  <c r="F28" i="8"/>
  <c r="S27" i="8"/>
  <c r="N27" i="8"/>
  <c r="X25" i="8" s="1"/>
  <c r="J27" i="8"/>
  <c r="F27" i="8"/>
  <c r="X26" i="8"/>
  <c r="S26" i="8"/>
  <c r="N26" i="8"/>
  <c r="X31" i="8"/>
  <c r="S25" i="8"/>
  <c r="N25" i="8"/>
  <c r="X30" i="8"/>
  <c r="J22" i="8"/>
  <c r="F22" i="8"/>
  <c r="J21" i="8"/>
  <c r="F21" i="8"/>
  <c r="J20" i="8"/>
  <c r="F20" i="8"/>
  <c r="J19" i="8"/>
  <c r="F19" i="8"/>
  <c r="J18" i="8"/>
  <c r="F18" i="8"/>
  <c r="J17" i="8"/>
  <c r="F17" i="8"/>
  <c r="J16" i="8"/>
  <c r="F16" i="8"/>
  <c r="J15" i="8"/>
  <c r="F15" i="8"/>
  <c r="J14" i="8"/>
  <c r="F14" i="8"/>
  <c r="J13" i="8"/>
  <c r="F13" i="8"/>
  <c r="B10" i="8"/>
  <c r="B11" i="8" s="1"/>
  <c r="B13" i="8" s="1"/>
  <c r="B14" i="8" s="1"/>
  <c r="B15" i="8" s="1"/>
  <c r="B18" i="8" s="1"/>
  <c r="B19" i="8" s="1"/>
  <c r="B20" i="8" s="1"/>
  <c r="B21" i="8" s="1"/>
  <c r="B22" i="8" s="1"/>
  <c r="B23" i="8" s="1"/>
  <c r="B26" i="8" s="1"/>
  <c r="B27" i="8" s="1"/>
  <c r="B28" i="8" s="1"/>
  <c r="B29" i="8" s="1"/>
  <c r="B30" i="8" s="1"/>
  <c r="B31" i="8" s="1"/>
  <c r="B34" i="8" s="1"/>
  <c r="B35" i="8" s="1"/>
  <c r="B36" i="8" s="1"/>
  <c r="B38" i="8" s="1"/>
  <c r="B39" i="8" s="1"/>
  <c r="B40" i="8" s="1"/>
  <c r="B53" i="8" s="1"/>
  <c r="B54" i="8" s="1"/>
  <c r="B55" i="8" s="1"/>
  <c r="B56" i="8" s="1"/>
  <c r="B57" i="8" s="1"/>
  <c r="B58" i="8" s="1"/>
  <c r="B60" i="8" s="1"/>
  <c r="B61" i="8" s="1"/>
  <c r="B62" i="8" s="1"/>
  <c r="B64" i="8" s="1"/>
  <c r="B65" i="8" s="1"/>
  <c r="B66" i="8" s="1"/>
  <c r="B69" i="8" s="1"/>
  <c r="B70" i="8" s="1"/>
  <c r="B71" i="8" s="1"/>
  <c r="B73" i="8" s="1"/>
  <c r="B74" i="8" s="1"/>
  <c r="B75" i="8" s="1"/>
  <c r="B76" i="8" s="1"/>
  <c r="B77" i="8" s="1"/>
  <c r="B78" i="8" s="1"/>
  <c r="B81" i="8" s="1"/>
  <c r="B82" i="8" s="1"/>
  <c r="B84" i="8" s="1"/>
  <c r="B86" i="8" s="1"/>
  <c r="J9" i="8"/>
  <c r="F9" i="8"/>
  <c r="Z67" i="8"/>
  <c r="Z17" i="5"/>
  <c r="W17" i="5"/>
  <c r="X17" i="5"/>
  <c r="V17" i="5"/>
  <c r="L17" i="5"/>
  <c r="E11" i="5"/>
  <c r="B17" i="5"/>
  <c r="C17" i="5" s="1"/>
  <c r="A17" i="5"/>
  <c r="AV122" i="4"/>
  <c r="AV121" i="4"/>
  <c r="AV119" i="4"/>
  <c r="AV118" i="4"/>
  <c r="AE118" i="4"/>
  <c r="O122" i="4"/>
  <c r="O121" i="4"/>
  <c r="O119" i="4"/>
  <c r="O118" i="4"/>
  <c r="AB117" i="4"/>
  <c r="AA117" i="4"/>
  <c r="Y117" i="4"/>
  <c r="X117" i="4"/>
  <c r="T117" i="4"/>
  <c r="S117" i="4"/>
  <c r="AB11" i="5"/>
  <c r="AA6" i="5"/>
  <c r="AA11" i="5" s="1"/>
  <c r="Z6" i="5"/>
  <c r="Z11" i="5" s="1"/>
  <c r="W6" i="5"/>
  <c r="X6" i="5" s="1"/>
  <c r="V6" i="5"/>
  <c r="V11" i="5" s="1"/>
  <c r="AB6" i="5"/>
  <c r="Y6" i="5"/>
  <c r="AB17" i="5"/>
  <c r="O37" i="4"/>
  <c r="O34" i="4"/>
  <c r="O33" i="4"/>
  <c r="O32" i="4"/>
  <c r="O31" i="4"/>
  <c r="O30" i="4"/>
  <c r="O20" i="4"/>
  <c r="O19" i="4"/>
  <c r="O17" i="4"/>
  <c r="O16" i="4"/>
  <c r="AB15" i="4"/>
  <c r="AA15" i="4"/>
  <c r="Y15" i="4"/>
  <c r="X15" i="4"/>
  <c r="T15" i="4"/>
  <c r="S15" i="4"/>
  <c r="O27" i="5"/>
  <c r="H27" i="5"/>
  <c r="A27" i="5"/>
  <c r="O26" i="5"/>
  <c r="H26" i="5"/>
  <c r="A26" i="5"/>
  <c r="O25" i="5"/>
  <c r="H25" i="5"/>
  <c r="A25" i="5"/>
  <c r="O24" i="5"/>
  <c r="H24" i="5"/>
  <c r="A24" i="5"/>
  <c r="U11" i="5"/>
  <c r="G11" i="5"/>
  <c r="A11" i="5"/>
  <c r="U6" i="5"/>
  <c r="S6" i="5"/>
  <c r="S11" i="5" s="1"/>
  <c r="R6" i="5"/>
  <c r="R17" i="5" s="1"/>
  <c r="P6" i="5"/>
  <c r="Q6" i="5" s="1"/>
  <c r="O6" i="5"/>
  <c r="O11" i="5" s="1"/>
  <c r="M17" i="5"/>
  <c r="D6" i="5"/>
  <c r="J17" i="5"/>
  <c r="E6" i="5"/>
  <c r="A6" i="5"/>
  <c r="AE119" i="4"/>
  <c r="E17" i="5"/>
  <c r="B6" i="5"/>
  <c r="B11" i="5" s="1"/>
  <c r="C11" i="5" s="1"/>
  <c r="G17" i="5"/>
  <c r="N17" i="5"/>
  <c r="H17" i="5"/>
  <c r="I17" i="5"/>
  <c r="B40" i="13" l="1"/>
  <c r="B41" i="13" s="1"/>
  <c r="B42" i="13" s="1"/>
  <c r="B43" i="13" s="1"/>
  <c r="B44" i="13" s="1"/>
  <c r="U30" i="8"/>
  <c r="AA37" i="11"/>
  <c r="Y41" i="11"/>
  <c r="AC41" i="11" s="1"/>
  <c r="G35" i="4"/>
  <c r="F44" i="12"/>
  <c r="G122" i="4" s="1"/>
  <c r="AC21" i="12"/>
  <c r="AC20" i="12"/>
  <c r="K35" i="4"/>
  <c r="J44" i="12"/>
  <c r="K122" i="4" s="1"/>
  <c r="AA36" i="12"/>
  <c r="AC36" i="12" s="1"/>
  <c r="U27" i="8"/>
  <c r="C57" i="12"/>
  <c r="D170" i="4"/>
  <c r="Z68" i="8"/>
  <c r="Z74" i="8" s="1"/>
  <c r="Z69" i="8"/>
  <c r="Z71" i="8"/>
  <c r="Z73" i="8"/>
  <c r="AC32" i="12"/>
  <c r="AC28" i="12"/>
  <c r="Z62" i="8"/>
  <c r="K30" i="4"/>
  <c r="J45" i="12"/>
  <c r="K125" i="4" s="1"/>
  <c r="AC19" i="12"/>
  <c r="Z40" i="12"/>
  <c r="Z36" i="12"/>
  <c r="F41" i="12"/>
  <c r="G101" i="4" s="1"/>
  <c r="U29" i="8"/>
  <c r="U31" i="8"/>
  <c r="P11" i="5"/>
  <c r="R33" i="8"/>
  <c r="W11" i="5"/>
  <c r="U26" i="8"/>
  <c r="X42" i="12"/>
  <c r="X43" i="12" s="1"/>
  <c r="X44" i="12" s="1"/>
  <c r="B54" i="12"/>
  <c r="B57" i="12" s="1"/>
  <c r="B58" i="12" s="1"/>
  <c r="B59" i="12" s="1"/>
  <c r="B60" i="12" s="1"/>
  <c r="B63" i="12" s="1"/>
  <c r="B64" i="12" s="1"/>
  <c r="B65" i="12" s="1"/>
  <c r="B66" i="12" s="1"/>
  <c r="B68" i="12" s="1"/>
  <c r="B70" i="12" s="1"/>
  <c r="G30" i="4"/>
  <c r="J52" i="12"/>
  <c r="K162" i="4" s="1"/>
  <c r="K41" i="4"/>
  <c r="AC27" i="11"/>
  <c r="C14" i="4"/>
  <c r="C15" i="4" s="1"/>
  <c r="C16" i="4" s="1"/>
  <c r="C17" i="4" s="1"/>
  <c r="C18" i="4" s="1"/>
  <c r="C19" i="4" s="1"/>
  <c r="C20" i="4" s="1"/>
  <c r="C21" i="4" s="1"/>
  <c r="C22" i="4" s="1"/>
  <c r="E68" i="11"/>
  <c r="F190" i="4" s="1"/>
  <c r="F90" i="4"/>
  <c r="AA33" i="11"/>
  <c r="AC17" i="12"/>
  <c r="J46" i="12"/>
  <c r="K134" i="4" s="1"/>
  <c r="J43" i="12"/>
  <c r="K112" i="4" s="1"/>
  <c r="J51" i="12"/>
  <c r="K156" i="4" s="1"/>
  <c r="J41" i="12"/>
  <c r="K101" i="4" s="1"/>
  <c r="K17" i="4"/>
  <c r="F42" i="12"/>
  <c r="G107" i="4" s="1"/>
  <c r="F50" i="12"/>
  <c r="C6" i="5"/>
  <c r="C10" i="11"/>
  <c r="D9" i="4"/>
  <c r="AC21" i="11"/>
  <c r="J53" i="12"/>
  <c r="K165" i="4" s="1"/>
  <c r="F47" i="12"/>
  <c r="G136" i="4" s="1"/>
  <c r="F52" i="12"/>
  <c r="G162" i="4" s="1"/>
  <c r="G41" i="4"/>
  <c r="J42" i="12"/>
  <c r="K107" i="4" s="1"/>
  <c r="K21" i="4"/>
  <c r="J14" i="11"/>
  <c r="K18" i="4" s="1"/>
  <c r="F17" i="11"/>
  <c r="G25" i="4" s="1"/>
  <c r="F15" i="11"/>
  <c r="G20" i="4" s="1"/>
  <c r="Z36" i="11"/>
  <c r="AC36" i="11" s="1"/>
  <c r="AC20" i="11"/>
  <c r="AC29" i="11"/>
  <c r="J19" i="11"/>
  <c r="K32" i="4" s="1"/>
  <c r="AC33" i="11"/>
  <c r="J18" i="11"/>
  <c r="K29" i="4" s="1"/>
  <c r="J16" i="11"/>
  <c r="K23" i="4" s="1"/>
  <c r="J15" i="11"/>
  <c r="K20" i="4" s="1"/>
  <c r="U25" i="8"/>
  <c r="R71" i="4"/>
  <c r="J54" i="12"/>
  <c r="K170" i="4" s="1"/>
  <c r="F46" i="12"/>
  <c r="G134" i="4" s="1"/>
  <c r="F51" i="12"/>
  <c r="G156" i="4" s="1"/>
  <c r="F54" i="12"/>
  <c r="G170" i="4" s="1"/>
  <c r="F11" i="11"/>
  <c r="G10" i="4" s="1"/>
  <c r="F20" i="11"/>
  <c r="G34" i="4" s="1"/>
  <c r="F23" i="11"/>
  <c r="G46" i="4" s="1"/>
  <c r="F14" i="11"/>
  <c r="G18" i="4" s="1"/>
  <c r="X27" i="11"/>
  <c r="X33" i="11" s="1"/>
  <c r="F12" i="11"/>
  <c r="G13" i="4" s="1"/>
  <c r="U9" i="12"/>
  <c r="U10" i="12"/>
  <c r="AF43" i="12"/>
  <c r="K12" i="4"/>
  <c r="J50" i="12"/>
  <c r="K155" i="4" s="1"/>
  <c r="F40" i="12"/>
  <c r="G97" i="4" s="1"/>
  <c r="AB42" i="12"/>
  <c r="F53" i="12"/>
  <c r="G165" i="4" s="1"/>
  <c r="AB43" i="12"/>
  <c r="AF42" i="12"/>
  <c r="J21" i="11"/>
  <c r="K37" i="4" s="1"/>
  <c r="J17" i="11"/>
  <c r="K25" i="4" s="1"/>
  <c r="J11" i="11"/>
  <c r="K10" i="4" s="1"/>
  <c r="F10" i="11"/>
  <c r="G9" i="4" s="1"/>
  <c r="F19" i="11"/>
  <c r="G32" i="4" s="1"/>
  <c r="J23" i="11"/>
  <c r="K46" i="4" s="1"/>
  <c r="X29" i="11"/>
  <c r="X37" i="11" s="1"/>
  <c r="X28" i="11"/>
  <c r="X36" i="11" s="1"/>
  <c r="J12" i="11"/>
  <c r="K13" i="4" s="1"/>
  <c r="F16" i="11"/>
  <c r="G23" i="4" s="1"/>
  <c r="B55" i="11"/>
  <c r="B57" i="11" s="1"/>
  <c r="B58" i="11" s="1"/>
  <c r="B59" i="11" s="1"/>
  <c r="B60" i="11" s="1"/>
  <c r="B63" i="11" s="1"/>
  <c r="B64" i="11" s="1"/>
  <c r="B65" i="11" s="1"/>
  <c r="B66" i="11" s="1"/>
  <c r="B68" i="11" s="1"/>
  <c r="B70" i="11" s="1"/>
  <c r="X43" i="11"/>
  <c r="X44" i="11" s="1"/>
  <c r="X45" i="11" s="1"/>
  <c r="Y37" i="11"/>
  <c r="Z38" i="11"/>
  <c r="J10" i="11"/>
  <c r="K9" i="4" s="1"/>
  <c r="F43" i="11"/>
  <c r="G111" i="4" s="1"/>
  <c r="F53" i="11"/>
  <c r="G159" i="4" s="1"/>
  <c r="F49" i="11"/>
  <c r="G140" i="4" s="1"/>
  <c r="F44" i="11"/>
  <c r="G117" i="4" s="1"/>
  <c r="J50" i="11"/>
  <c r="K145" i="4" s="1"/>
  <c r="F22" i="11"/>
  <c r="G39" i="4" s="1"/>
  <c r="F45" i="11"/>
  <c r="G118" i="4" s="1"/>
  <c r="F47" i="11"/>
  <c r="G129" i="4" s="1"/>
  <c r="F51" i="11"/>
  <c r="G150" i="4" s="1"/>
  <c r="F55" i="11"/>
  <c r="G164" i="4" s="1"/>
  <c r="J43" i="11"/>
  <c r="K111" i="4" s="1"/>
  <c r="J51" i="11"/>
  <c r="K150" i="4" s="1"/>
  <c r="J41" i="11"/>
  <c r="K103" i="4" s="1"/>
  <c r="F48" i="11"/>
  <c r="G139" i="4" s="1"/>
  <c r="J53" i="11"/>
  <c r="K159" i="4" s="1"/>
  <c r="J46" i="11"/>
  <c r="K124" i="4" s="1"/>
  <c r="F24" i="11"/>
  <c r="G48" i="4" s="1"/>
  <c r="J48" i="11"/>
  <c r="K139" i="4" s="1"/>
  <c r="J44" i="11"/>
  <c r="K117" i="4" s="1"/>
  <c r="J55" i="11"/>
  <c r="K164" i="4" s="1"/>
  <c r="J52" i="11"/>
  <c r="K152" i="4" s="1"/>
  <c r="J42" i="11"/>
  <c r="K105" i="4" s="1"/>
  <c r="J24" i="11"/>
  <c r="K48" i="4" s="1"/>
  <c r="AC18" i="11"/>
  <c r="J20" i="11"/>
  <c r="K34" i="4" s="1"/>
  <c r="J49" i="11"/>
  <c r="K140" i="4" s="1"/>
  <c r="J45" i="11"/>
  <c r="K118" i="4" s="1"/>
  <c r="F41" i="11"/>
  <c r="G103" i="4" s="1"/>
  <c r="F54" i="11"/>
  <c r="G163" i="4" s="1"/>
  <c r="F52" i="11"/>
  <c r="G152" i="4" s="1"/>
  <c r="J22" i="11"/>
  <c r="K39" i="4" s="1"/>
  <c r="J54" i="11"/>
  <c r="K163" i="4" s="1"/>
  <c r="F42" i="11"/>
  <c r="G105" i="4" s="1"/>
  <c r="J47" i="11"/>
  <c r="K129" i="4" s="1"/>
  <c r="F50" i="11"/>
  <c r="G145" i="4" s="1"/>
  <c r="F46" i="11"/>
  <c r="G124" i="4" s="1"/>
  <c r="E60" i="11"/>
  <c r="U11" i="11"/>
  <c r="E44" i="11"/>
  <c r="AA45" i="11"/>
  <c r="E52" i="11"/>
  <c r="F152" i="4" s="1"/>
  <c r="E51" i="11"/>
  <c r="F150" i="4" s="1"/>
  <c r="E48" i="11"/>
  <c r="F139" i="4" s="1"/>
  <c r="C46" i="11"/>
  <c r="D124" i="4" s="1"/>
  <c r="D47" i="11"/>
  <c r="E111" i="4" s="1"/>
  <c r="U13" i="11"/>
  <c r="AE33" i="4"/>
  <c r="U12" i="12"/>
  <c r="AE31" i="4"/>
  <c r="AE35" i="4"/>
  <c r="AE50" i="4"/>
  <c r="AE36" i="4"/>
  <c r="AE37" i="4"/>
  <c r="U11" i="12"/>
  <c r="AE30" i="4"/>
  <c r="U12" i="11"/>
  <c r="U10" i="11"/>
  <c r="AE32" i="4"/>
  <c r="AE51" i="4"/>
  <c r="AE52" i="4"/>
  <c r="AE34" i="4"/>
  <c r="AE49" i="4"/>
  <c r="AE53" i="4"/>
  <c r="U13" i="12"/>
  <c r="U9" i="11"/>
  <c r="B46" i="13" l="1"/>
  <c r="B47" i="13" s="1"/>
  <c r="B48" i="13" s="1"/>
  <c r="AC37" i="11"/>
  <c r="D173" i="4"/>
  <c r="C59" i="12"/>
  <c r="C58" i="12"/>
  <c r="D174" i="4" s="1"/>
  <c r="F124" i="4"/>
  <c r="F172" i="4"/>
  <c r="AB44" i="12"/>
  <c r="G155" i="4"/>
  <c r="C23" i="4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AF44" i="12"/>
  <c r="AF44" i="11"/>
  <c r="AB45" i="11"/>
  <c r="AF43" i="11"/>
  <c r="AB43" i="11"/>
  <c r="C47" i="11"/>
  <c r="AB44" i="11"/>
  <c r="AF45" i="11"/>
  <c r="E64" i="11"/>
  <c r="F178" i="4" s="1"/>
  <c r="E50" i="11"/>
  <c r="E47" i="11"/>
  <c r="F111" i="4" s="1"/>
  <c r="E33" i="11"/>
  <c r="F77" i="4" s="1"/>
  <c r="E55" i="11"/>
  <c r="F164" i="4" s="1"/>
  <c r="AA44" i="11"/>
  <c r="E57" i="11"/>
  <c r="F167" i="4" s="1"/>
  <c r="D53" i="11"/>
  <c r="Z43" i="11"/>
  <c r="B50" i="13" l="1"/>
  <c r="B51" i="13" s="1"/>
  <c r="B52" i="13" s="1"/>
  <c r="B53" i="13" s="1"/>
  <c r="B55" i="13" s="1"/>
  <c r="B56" i="13" s="1"/>
  <c r="B58" i="13" s="1"/>
  <c r="B62" i="13" s="1"/>
  <c r="E117" i="4"/>
  <c r="E159" i="4"/>
  <c r="C48" i="11"/>
  <c r="D129" i="4"/>
  <c r="D179" i="4"/>
  <c r="C60" i="12"/>
  <c r="C42" i="4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16" i="11"/>
  <c r="D23" i="4" s="1"/>
  <c r="E66" i="11"/>
  <c r="AA43" i="11"/>
  <c r="E53" i="11"/>
  <c r="E35" i="11"/>
  <c r="F85" i="4" s="1"/>
  <c r="E59" i="11"/>
  <c r="F171" i="4" s="1"/>
  <c r="D46" i="11"/>
  <c r="E124" i="4" s="1"/>
  <c r="D54" i="11"/>
  <c r="B64" i="13" l="1"/>
  <c r="B65" i="13" s="1"/>
  <c r="B66" i="13" s="1"/>
  <c r="B67" i="13" s="1"/>
  <c r="B68" i="13" s="1"/>
  <c r="B69" i="13" s="1"/>
  <c r="B70" i="13" s="1"/>
  <c r="E145" i="4"/>
  <c r="E118" i="4"/>
  <c r="E163" i="4"/>
  <c r="E103" i="4"/>
  <c r="F129" i="4"/>
  <c r="F186" i="4"/>
  <c r="C63" i="12"/>
  <c r="D180" i="4"/>
  <c r="F159" i="4"/>
  <c r="F117" i="4"/>
  <c r="C49" i="11"/>
  <c r="D139" i="4"/>
  <c r="C55" i="4"/>
  <c r="C56" i="4" s="1"/>
  <c r="C57" i="4" s="1"/>
  <c r="C58" i="4" s="1"/>
  <c r="C59" i="4" s="1"/>
  <c r="C78" i="10"/>
  <c r="C77" i="10"/>
  <c r="C17" i="11"/>
  <c r="D25" i="4" s="1"/>
  <c r="E63" i="11"/>
  <c r="F177" i="4" s="1"/>
  <c r="E32" i="11"/>
  <c r="F74" i="4" s="1"/>
  <c r="E54" i="11"/>
  <c r="D49" i="11"/>
  <c r="E140" i="4" s="1"/>
  <c r="D52" i="11"/>
  <c r="D45" i="11"/>
  <c r="B72" i="13" l="1"/>
  <c r="B73" i="13" s="1"/>
  <c r="F163" i="4"/>
  <c r="F118" i="4"/>
  <c r="F103" i="4"/>
  <c r="F145" i="4"/>
  <c r="C50" i="11"/>
  <c r="D140" i="4"/>
  <c r="D182" i="4"/>
  <c r="C65" i="12"/>
  <c r="D187" i="4" s="1"/>
  <c r="E152" i="4"/>
  <c r="E129" i="4"/>
  <c r="C64" i="12"/>
  <c r="C60" i="4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18" i="11"/>
  <c r="D29" i="4" s="1"/>
  <c r="E65" i="11"/>
  <c r="F185" i="4" s="1"/>
  <c r="E34" i="11"/>
  <c r="F82" i="4" s="1"/>
  <c r="D58" i="11"/>
  <c r="E168" i="4" s="1"/>
  <c r="D55" i="11"/>
  <c r="E164" i="4" s="1"/>
  <c r="Z45" i="11"/>
  <c r="D51" i="11"/>
  <c r="E150" i="4" s="1"/>
  <c r="D48" i="11"/>
  <c r="E139" i="4" s="1"/>
  <c r="B75" i="13" l="1"/>
  <c r="B76" i="13" s="1"/>
  <c r="C51" i="11"/>
  <c r="D145" i="4"/>
  <c r="Y43" i="11"/>
  <c r="D183" i="4"/>
  <c r="C66" i="12"/>
  <c r="C72" i="4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19" i="11"/>
  <c r="D32" i="4" s="1"/>
  <c r="C20" i="11"/>
  <c r="D60" i="11"/>
  <c r="E172" i="4" s="1"/>
  <c r="D57" i="11"/>
  <c r="E167" i="4" s="1"/>
  <c r="Z44" i="11"/>
  <c r="B78" i="13" l="1"/>
  <c r="B79" i="13" s="1"/>
  <c r="B80" i="13" s="1"/>
  <c r="B81" i="13" s="1"/>
  <c r="B82" i="13" s="1"/>
  <c r="B83" i="13" s="1"/>
  <c r="C90" i="4"/>
  <c r="C91" i="4" s="1"/>
  <c r="C92" i="4" s="1"/>
  <c r="C93" i="4" s="1"/>
  <c r="C94" i="4" s="1"/>
  <c r="C96" i="4" s="1"/>
  <c r="C52" i="11"/>
  <c r="D150" i="4"/>
  <c r="Y44" i="11"/>
  <c r="C68" i="12"/>
  <c r="D188" i="4"/>
  <c r="C21" i="11"/>
  <c r="D34" i="4"/>
  <c r="D59" i="11"/>
  <c r="E171" i="4" s="1"/>
  <c r="C98" i="4" l="1"/>
  <c r="C100" i="4" s="1"/>
  <c r="C101" i="4" s="1"/>
  <c r="C102" i="4" s="1"/>
  <c r="C103" i="4" s="1"/>
  <c r="C104" i="4" s="1"/>
  <c r="C105" i="4" s="1"/>
  <c r="C106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30" i="4" s="1"/>
  <c r="C129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1" i="4" s="1"/>
  <c r="C150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97" i="4"/>
  <c r="C99" i="4" s="1"/>
  <c r="B85" i="13"/>
  <c r="B86" i="13" s="1"/>
  <c r="C70" i="12"/>
  <c r="D193" i="4" s="1"/>
  <c r="D191" i="4"/>
  <c r="C53" i="11"/>
  <c r="D152" i="4"/>
  <c r="Y45" i="11"/>
  <c r="C22" i="11"/>
  <c r="D39" i="4" s="1"/>
  <c r="D37" i="4"/>
  <c r="C23" i="11"/>
  <c r="D46" i="4" s="1"/>
  <c r="B88" i="13" l="1"/>
  <c r="B89" i="13" s="1"/>
  <c r="B90" i="13" s="1"/>
  <c r="B91" i="13" s="1"/>
  <c r="C54" i="11"/>
  <c r="D159" i="4"/>
  <c r="C24" i="11"/>
  <c r="D48" i="4" s="1"/>
  <c r="C26" i="11"/>
  <c r="D53" i="4" s="1"/>
  <c r="C76" i="10"/>
  <c r="B93" i="13" l="1"/>
  <c r="B94" i="13" s="1"/>
  <c r="B95" i="13" s="1"/>
  <c r="B96" i="13" s="1"/>
  <c r="B97" i="13" s="1"/>
  <c r="B98" i="13" s="1"/>
  <c r="B99" i="13" s="1"/>
  <c r="B100" i="13" s="1"/>
  <c r="D163" i="4"/>
  <c r="C57" i="11"/>
  <c r="C55" i="11"/>
  <c r="D164" i="4" s="1"/>
  <c r="C27" i="11"/>
  <c r="D55" i="4" s="1"/>
  <c r="B102" i="13" l="1"/>
  <c r="B103" i="13" s="1"/>
  <c r="B104" i="13" s="1"/>
  <c r="C58" i="11"/>
  <c r="D167" i="4"/>
  <c r="C59" i="11"/>
  <c r="D171" i="4" s="1"/>
  <c r="C28" i="11"/>
  <c r="D59" i="4" s="1"/>
  <c r="C75" i="10"/>
  <c r="B106" i="13" l="1"/>
  <c r="B108" i="13" s="1"/>
  <c r="B109" i="13" s="1"/>
  <c r="B111" i="13" s="1"/>
  <c r="B113" i="13" s="1"/>
  <c r="D168" i="4"/>
  <c r="C60" i="11"/>
  <c r="C29" i="11"/>
  <c r="D60" i="4" s="1"/>
  <c r="C63" i="11" l="1"/>
  <c r="D172" i="4"/>
  <c r="C32" i="11"/>
  <c r="D74" i="4" s="1"/>
  <c r="C33" i="11"/>
  <c r="D77" i="4" s="1"/>
  <c r="C34" i="11" l="1"/>
  <c r="D82" i="4" s="1"/>
  <c r="C64" i="11"/>
  <c r="D177" i="4"/>
  <c r="C35" i="11"/>
  <c r="D85" i="4" s="1"/>
  <c r="C65" i="11" l="1"/>
  <c r="D178" i="4"/>
  <c r="C37" i="11"/>
  <c r="D90" i="4" s="1"/>
  <c r="C66" i="11" l="1"/>
  <c r="D185" i="4"/>
  <c r="Y42" i="12"/>
  <c r="Y43" i="12"/>
  <c r="C68" i="11" l="1"/>
  <c r="D186" i="4"/>
  <c r="Y44" i="12"/>
  <c r="D190" i="4" l="1"/>
  <c r="C70" i="11"/>
  <c r="D192" i="4" s="1"/>
  <c r="U17" i="5"/>
  <c r="D34" i="5" s="1"/>
  <c r="O17" i="5"/>
  <c r="P17" i="5"/>
  <c r="Q17" i="5"/>
  <c r="W16" i="4" l="1"/>
  <c r="U16" i="4"/>
  <c r="Q16" i="4"/>
  <c r="AC16" i="4"/>
  <c r="AV16" i="4" s="1"/>
  <c r="P16" i="4"/>
  <c r="Z16" i="4"/>
  <c r="V16" i="4"/>
  <c r="AD16" i="4" l="1"/>
  <c r="R16" i="4"/>
  <c r="R22" i="4" s="1"/>
  <c r="AE16" i="4" l="1"/>
  <c r="R178" i="4"/>
  <c r="R125" i="4"/>
  <c r="R146" i="4"/>
  <c r="R16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Renato da Silva da Silva</author>
  </authors>
  <commentList>
    <comment ref="I22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José Renato da Silva:</t>
        </r>
        <r>
          <rPr>
            <sz val="9"/>
            <color indexed="81"/>
            <rFont val="Segoe UI"/>
            <family val="2"/>
          </rPr>
          <t xml:space="preserve">
Perda dos pontos usar Atleta irregular</t>
        </r>
      </text>
    </comment>
    <comment ref="J29" authorId="0" shapeId="0" xr:uid="{00000000-0006-0000-0500-000002000000}">
      <text>
        <r>
          <rPr>
            <b/>
            <sz val="9"/>
            <color indexed="81"/>
            <rFont val="Segoe UI"/>
            <family val="2"/>
          </rPr>
          <t xml:space="preserve">José Renato da Silva:
</t>
        </r>
        <r>
          <rPr>
            <sz val="9"/>
            <color indexed="81"/>
            <rFont val="Segoe UI"/>
            <family val="2"/>
          </rPr>
          <t>Jogo adiado em virtude  do aniversário  da Senadora Fátima Bezerra.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0" authorId="0" shapeId="0" xr:uid="{00000000-0006-0000-0500-000003000000}">
      <text>
        <r>
          <rPr>
            <b/>
            <sz val="9"/>
            <color indexed="81"/>
            <rFont val="Segoe UI"/>
            <family val="2"/>
          </rPr>
          <t>José Renato da Silva:</t>
        </r>
        <r>
          <rPr>
            <sz val="9"/>
            <color indexed="81"/>
            <rFont val="Segoe UI"/>
            <family val="2"/>
          </rPr>
          <t xml:space="preserve">
Jogo adiado em virtude  do aniversário  da Senadora Fátima Bezerra.</t>
        </r>
      </text>
    </comment>
    <comment ref="G54" authorId="0" shapeId="0" xr:uid="{00000000-0006-0000-0500-000004000000}">
      <text>
        <r>
          <rPr>
            <b/>
            <sz val="9"/>
            <color indexed="81"/>
            <rFont val="Segoe UI"/>
            <family val="2"/>
          </rPr>
          <t>José Renato da Silva:</t>
        </r>
        <r>
          <rPr>
            <sz val="9"/>
            <color indexed="81"/>
            <rFont val="Segoe UI"/>
            <family val="2"/>
          </rPr>
          <t xml:space="preserve">
Potiguar não compareceu, vitória do Tatui por WO.</t>
        </r>
      </text>
    </comment>
    <comment ref="I54" authorId="0" shapeId="0" xr:uid="{00000000-0006-0000-0500-000005000000}">
      <text>
        <r>
          <rPr>
            <b/>
            <sz val="9"/>
            <color indexed="81"/>
            <rFont val="Segoe UI"/>
            <family val="2"/>
          </rPr>
          <t>José Renato da Silva:</t>
        </r>
        <r>
          <rPr>
            <sz val="9"/>
            <color indexed="81"/>
            <rFont val="Segoe UI"/>
            <family val="2"/>
          </rPr>
          <t xml:space="preserve">
Potiguar não compareceu, vitória do Tatui por WO.</t>
        </r>
      </text>
    </comment>
  </commentList>
</comments>
</file>

<file path=xl/sharedStrings.xml><?xml version="1.0" encoding="utf-8"?>
<sst xmlns="http://schemas.openxmlformats.org/spreadsheetml/2006/main" count="1995" uniqueCount="373">
  <si>
    <t>EQUIPES</t>
  </si>
  <si>
    <t>A</t>
  </si>
  <si>
    <t>Carnaval</t>
  </si>
  <si>
    <t>B</t>
  </si>
  <si>
    <t>C</t>
  </si>
  <si>
    <t>SEDE</t>
  </si>
  <si>
    <t>Paixão de Cristo</t>
  </si>
  <si>
    <t>TABELA</t>
  </si>
  <si>
    <t>D</t>
  </si>
  <si>
    <t>Tiradentes</t>
  </si>
  <si>
    <t>1º TURNO</t>
  </si>
  <si>
    <t>E</t>
  </si>
  <si>
    <t>MACAU</t>
  </si>
  <si>
    <t>Dia Trabalhador</t>
  </si>
  <si>
    <t>Nº</t>
  </si>
  <si>
    <t>DATA</t>
  </si>
  <si>
    <t>DIA</t>
  </si>
  <si>
    <t>HORA</t>
  </si>
  <si>
    <t>EQUIPE 1</t>
  </si>
  <si>
    <t>PLACAR</t>
  </si>
  <si>
    <t>EQUIPE 2</t>
  </si>
  <si>
    <t>RODADAS</t>
  </si>
  <si>
    <t>F</t>
  </si>
  <si>
    <t>Dia das Mães</t>
  </si>
  <si>
    <t>X</t>
  </si>
  <si>
    <t>1ª</t>
  </si>
  <si>
    <t>G</t>
  </si>
  <si>
    <t>PYTU</t>
  </si>
  <si>
    <t>Corpus Christi</t>
  </si>
  <si>
    <t>H</t>
  </si>
  <si>
    <t>Dia dos Pais</t>
  </si>
  <si>
    <t>Independência</t>
  </si>
  <si>
    <t>Domingo 1º</t>
  </si>
  <si>
    <t>INÍCIO CAMPEONATO</t>
  </si>
  <si>
    <t>Aparecida</t>
  </si>
  <si>
    <t>2ª</t>
  </si>
  <si>
    <t>Quarta 1º</t>
  </si>
  <si>
    <t>Dia de Finados</t>
  </si>
  <si>
    <t>Quarta 2º</t>
  </si>
  <si>
    <t>Proc. Republica</t>
  </si>
  <si>
    <t>Padroeira Natal</t>
  </si>
  <si>
    <t>Sexta 1º</t>
  </si>
  <si>
    <t>Carnatal</t>
  </si>
  <si>
    <t>3ª</t>
  </si>
  <si>
    <t>Sexta 2º</t>
  </si>
  <si>
    <t>Natal</t>
  </si>
  <si>
    <t>4ª</t>
  </si>
  <si>
    <t>Domingo 2º</t>
  </si>
  <si>
    <t>QUANTIDADE DE CARTÕES</t>
  </si>
  <si>
    <t>Classif. Troféu Disciplina:</t>
  </si>
  <si>
    <t>V</t>
  </si>
  <si>
    <t>J</t>
  </si>
  <si>
    <t>Pontos</t>
  </si>
  <si>
    <t>Indice</t>
  </si>
  <si>
    <t>CLASSIF.</t>
  </si>
  <si>
    <t>5ª</t>
  </si>
  <si>
    <t>1º</t>
  </si>
  <si>
    <t>2º</t>
  </si>
  <si>
    <t>3º</t>
  </si>
  <si>
    <t>4º</t>
  </si>
  <si>
    <t>6ª</t>
  </si>
  <si>
    <t>5º</t>
  </si>
  <si>
    <t>6º</t>
  </si>
  <si>
    <t>7º</t>
  </si>
  <si>
    <t>8º</t>
  </si>
  <si>
    <t>7ª</t>
  </si>
  <si>
    <t>Total de Cartões</t>
  </si>
  <si>
    <t>DESCLASSIFICADO TROFEU DISCIPLINA.</t>
  </si>
  <si>
    <t>ARTIILHEIROS MASTER</t>
  </si>
  <si>
    <t>1º Turno - Quantidade Jogos dia</t>
  </si>
  <si>
    <t>Semi Finais  
1º Turno</t>
  </si>
  <si>
    <t>NOME ATLETA</t>
  </si>
  <si>
    <t>EQUIPE</t>
  </si>
  <si>
    <t>GOLS</t>
  </si>
  <si>
    <t>Sábado</t>
  </si>
  <si>
    <t>Domingo</t>
  </si>
  <si>
    <t>TOTAL</t>
  </si>
  <si>
    <t>TOTAL JOGOS</t>
  </si>
  <si>
    <t>TOTAL FOLGAS</t>
  </si>
  <si>
    <t>2º TURNO</t>
  </si>
  <si>
    <t>Returno - Quantidade Jogos dia</t>
  </si>
  <si>
    <t>8ª</t>
  </si>
  <si>
    <t>9ª</t>
  </si>
  <si>
    <t>10ª</t>
  </si>
  <si>
    <t>11ª</t>
  </si>
  <si>
    <t>Turno e Returno - Quantidade Jogos dia</t>
  </si>
  <si>
    <t>12ª</t>
  </si>
  <si>
    <t>13ª</t>
  </si>
  <si>
    <t>14ª</t>
  </si>
  <si>
    <t>Semi Finais  
2º Turno</t>
  </si>
  <si>
    <t>FINAL DO CAMPEONATO</t>
  </si>
  <si>
    <t>Final  Camp.</t>
  </si>
  <si>
    <t>CLASSIFICAÇÃO FINAL CAMPEONATO</t>
  </si>
  <si>
    <t>3º COLOCADO:</t>
  </si>
  <si>
    <t>VICE CAMPEÃO:</t>
  </si>
  <si>
    <t>CAMPEÃO:</t>
  </si>
  <si>
    <t>DISCIPLINA</t>
  </si>
  <si>
    <t>ARTILHEIRO</t>
  </si>
  <si>
    <t>Forma de disputa:</t>
  </si>
  <si>
    <t>Fase Classificatória: Primeiro e Segundo Turnos</t>
  </si>
  <si>
    <t>Ao final dessa Fase, classificam-se os quatros primeiros colocados para as semifinais.</t>
  </si>
  <si>
    <t>Semifinais: (Turnos)</t>
  </si>
  <si>
    <t>Será disputada em jogo único, entre o 1º x 4º e 2º x 3º da Fase Classificatória</t>
  </si>
  <si>
    <t xml:space="preserve">  a) O primeiro  e o segundo colocados na fase classificatória levam a vantagem do empate nesta partida </t>
  </si>
  <si>
    <t xml:space="preserve">      semi-final.</t>
  </si>
  <si>
    <t>Final: (Turno e Campeonato)</t>
  </si>
  <si>
    <t>Será disputada entre os vencedores das semi-finais.</t>
  </si>
  <si>
    <t>a) Caso haja empate no tempo normal, disputa de tiros livres direto da marca do penalti em nºs de três.</t>
  </si>
  <si>
    <t>- Poderá participar da cobrança de tiros livres da marca do penalti todo atleta que:</t>
  </si>
  <si>
    <t xml:space="preserve">  Tenha atuado no jogo, independente de ao término da partida esteja dentro de campo ou no banco de reservas.</t>
  </si>
  <si>
    <t xml:space="preserve">  Estariam impedidos de participar apenas quem não entrou no jogo ou foi expulso.</t>
  </si>
  <si>
    <t>Terceiro Colocado</t>
  </si>
  <si>
    <t>Será a equipe que terminar a competição com melhor índice técnico sem considerar o Campeão e vice.</t>
  </si>
  <si>
    <t>Total Gols marcados no campeonato</t>
  </si>
  <si>
    <t>Semifinais:</t>
  </si>
  <si>
    <t>JG</t>
  </si>
  <si>
    <t>RODADA</t>
  </si>
  <si>
    <t>Novos</t>
  </si>
  <si>
    <t>Turno 1</t>
  </si>
  <si>
    <t>Sexta</t>
  </si>
  <si>
    <t>Acumulado</t>
  </si>
  <si>
    <t>Quarta</t>
  </si>
  <si>
    <t>NOME</t>
  </si>
  <si>
    <t>Semi Finais 1º T</t>
  </si>
  <si>
    <t>Final 1º T</t>
  </si>
  <si>
    <t>Semi Finais 2º T</t>
  </si>
  <si>
    <t>Final 2º T</t>
  </si>
  <si>
    <t xml:space="preserve">Venc. 2º Turno
</t>
  </si>
  <si>
    <t>Final Camp.</t>
  </si>
  <si>
    <t>FORMA DE DISPUTA:</t>
  </si>
  <si>
    <r>
      <t>Fase Classificatória: Turno e Returno</t>
    </r>
    <r>
      <rPr>
        <sz val="11"/>
        <color theme="1"/>
        <rFont val="Calibri"/>
        <family val="2"/>
        <scheme val="minor"/>
      </rPr>
      <t xml:space="preserve">: </t>
    </r>
  </si>
  <si>
    <t xml:space="preserve">  a) O primeiro  e o segundo colocados na fase classificatória levam a vantagem do empate nesta  </t>
  </si>
  <si>
    <t xml:space="preserve">      partida semi-final.</t>
  </si>
  <si>
    <t xml:space="preserve">Será a equipe que terminar a competição com melhor índice técnico sem considerar o Campeão </t>
  </si>
  <si>
    <t>e Vice Campeão.</t>
  </si>
  <si>
    <t>Final:</t>
  </si>
  <si>
    <t>a) Caso haja empate no tempo normal, disputa de tiros livres direto da marca do penalti.</t>
  </si>
  <si>
    <t xml:space="preserve">  Tenha atuado no jogo, independente de ao término da partida esteja dentro de campo ou no banco 
  de reservas.</t>
  </si>
  <si>
    <t>1º Turno - Quantidade Jogos por dias</t>
  </si>
  <si>
    <t>TOTAL DE JOGOS</t>
  </si>
  <si>
    <t>2º Turno - Quantidade Jogos por dias</t>
  </si>
  <si>
    <t>1º e 2º Turnos - Quantidade Jogos por dias</t>
  </si>
  <si>
    <t>CLASSIFICAÇÃO 1º TURNO - CATEGORIA  NOVOS</t>
  </si>
  <si>
    <t>Posição</t>
  </si>
  <si>
    <t>Clube</t>
  </si>
  <si>
    <t>Pontos Ganhos</t>
  </si>
  <si>
    <t>Jogos</t>
  </si>
  <si>
    <t>Vitória</t>
  </si>
  <si>
    <t>Empate</t>
  </si>
  <si>
    <t>Derrota</t>
  </si>
  <si>
    <t>Gols Pró</t>
  </si>
  <si>
    <t>Gols Contra</t>
  </si>
  <si>
    <t>Saldo de Gols</t>
  </si>
  <si>
    <t>Aproveitamento</t>
  </si>
  <si>
    <t>Localização</t>
  </si>
  <si>
    <t>TOTAL 
GOLS
 SOFRIDOS
1º TURNO</t>
  </si>
  <si>
    <t>CATEG.</t>
  </si>
  <si>
    <t>QUANT
JOGOS</t>
  </si>
  <si>
    <t>Observações</t>
  </si>
  <si>
    <t>C  E  P  E</t>
  </si>
  <si>
    <t>Master</t>
  </si>
  <si>
    <t>QUANTIDADE DE JOGOS</t>
  </si>
  <si>
    <t>CLASSIFICAÇÃO 1º TURNO - CATEGORIA  MASTER</t>
  </si>
  <si>
    <t>TOTAL
GOLS
SOFRIDOS
1º TURNO</t>
  </si>
  <si>
    <t>CLASSIFICAÇÃO 1º TURNO - CATEGORIA  SÊNIOR</t>
  </si>
  <si>
    <t>CLASSIFICAÇÃO 2º TURNO - CATEGORIA  NOVOS</t>
  </si>
  <si>
    <t>CLASSIFICAÇÃO 2º TURNO - CATEGORIA  MASTER</t>
  </si>
  <si>
    <t>CLASSIFICAÇÃO 2º TURNO - CATEGORIA  SÊNIOR</t>
  </si>
  <si>
    <t>TOTAL
GOLS
SOFRIDOS
1º e 2º TURNOS</t>
  </si>
  <si>
    <t>ARTIILHEIROS NOVOS 2019</t>
  </si>
  <si>
    <t>NOVOS</t>
  </si>
  <si>
    <t>MASTER</t>
  </si>
  <si>
    <t>SÊNIOR</t>
  </si>
  <si>
    <t>CARTÕES
 AMARELOS</t>
  </si>
  <si>
    <t>CARTÕES VERMELHOS</t>
  </si>
  <si>
    <t>ATLETAS SUSPENSOS</t>
  </si>
  <si>
    <t>PROTESTOS</t>
  </si>
  <si>
    <t>GOL'S
MARCADOS</t>
  </si>
  <si>
    <t>TROFÉU
DISCIPLINA</t>
  </si>
  <si>
    <t>GERAL - 1º e 2º TURNO</t>
  </si>
  <si>
    <t>CAMPEÃO 1º TURNO</t>
  </si>
  <si>
    <t>CAMPEÃO 2º TURNO</t>
  </si>
  <si>
    <t>GOLEIRO MENOS VAZADO</t>
  </si>
  <si>
    <t>MELHOR TÉCNICO</t>
  </si>
  <si>
    <t>ATLETA DESTAQUE
FINAL NOVOS</t>
  </si>
  <si>
    <t>ATLETA DESTAQUE
FINAL MASTER</t>
  </si>
  <si>
    <t>ATLETA DESTAQUE
FINAL SÊNIOR</t>
  </si>
  <si>
    <t xml:space="preserve">TABELA </t>
  </si>
  <si>
    <t>SemiFinais - 1º Turno</t>
  </si>
  <si>
    <t>Semi Finais 
1º T</t>
  </si>
  <si>
    <t>Final - 1º Turno</t>
  </si>
  <si>
    <t>FOLGA</t>
  </si>
  <si>
    <t>SESSENTÃO</t>
  </si>
  <si>
    <t>3º COLOCADO</t>
  </si>
  <si>
    <t xml:space="preserve">Final 1º Turno
</t>
  </si>
  <si>
    <t>TOTAL 
GOLS
 SOFRIDOS
2º TURNO</t>
  </si>
  <si>
    <t>ATLETA DESTAQUE
FINAL SESSENTÃO</t>
  </si>
  <si>
    <t>TUB</t>
  </si>
  <si>
    <t>QUANT. TOTAL JOGOS
NAS 04 CATEGORIAS</t>
  </si>
  <si>
    <t>FUTEBOL</t>
  </si>
  <si>
    <t>MUSCULAÇÃO</t>
  </si>
  <si>
    <t>FUNCIONAL</t>
  </si>
  <si>
    <t>NATAÇÃO</t>
  </si>
  <si>
    <t>PROJETO MELHOR IDADE</t>
  </si>
  <si>
    <t>HIDROGINÁSTICA</t>
  </si>
  <si>
    <t xml:space="preserve">(1º) Colocado
</t>
  </si>
  <si>
    <t xml:space="preserve">(4º) Colocado
</t>
  </si>
  <si>
    <t xml:space="preserve">(3º) Colocado
</t>
  </si>
  <si>
    <t xml:space="preserve">(2º) Colocado
</t>
  </si>
  <si>
    <t xml:space="preserve">CAMPEÃO DO 1º TURNO: </t>
  </si>
  <si>
    <t xml:space="preserve">Venc Jogo 60
</t>
  </si>
  <si>
    <t xml:space="preserve">Venc Jogo 61
</t>
  </si>
  <si>
    <t xml:space="preserve">Venc. 1º Turno
</t>
  </si>
  <si>
    <t xml:space="preserve">(1º) Colocado
</t>
  </si>
  <si>
    <t xml:space="preserve">(4º) Colocado
</t>
  </si>
  <si>
    <t xml:space="preserve">(2º) Colocado
</t>
  </si>
  <si>
    <t xml:space="preserve">Venc. 1 º Turno
</t>
  </si>
  <si>
    <t xml:space="preserve">(3º)Colocado
</t>
  </si>
  <si>
    <t>CAMPEONATO MINIFUTEBOL SESSENTÃO - CEPE 2020</t>
  </si>
  <si>
    <t>EQUIPES SESSENTÃO CONFIRMADAS</t>
  </si>
  <si>
    <t xml:space="preserve">(2º)Colocado
</t>
  </si>
  <si>
    <t>ESTATISTÍCAS CAMPEONATO MINIFUTEBOL 2020 - CEPE NATAL</t>
  </si>
  <si>
    <t>PREMIAÇÃO CAMPEONATO MINIFUTEBOL 2020 - CEPE NATAL</t>
  </si>
  <si>
    <t>Turno 2</t>
  </si>
  <si>
    <t>XAREU</t>
  </si>
  <si>
    <t>INDEPENDENTE</t>
  </si>
  <si>
    <t>VITÓRIA</t>
  </si>
  <si>
    <t>PSG</t>
  </si>
  <si>
    <t>BRAGANTINO</t>
  </si>
  <si>
    <t>TUBARÕES</t>
  </si>
  <si>
    <t>REMO</t>
  </si>
  <si>
    <t>SONDA</t>
  </si>
  <si>
    <t>BENFICA</t>
  </si>
  <si>
    <t>PALMEIRA</t>
  </si>
  <si>
    <t>UBARANA</t>
  </si>
  <si>
    <t>Sênior</t>
  </si>
  <si>
    <t>Cinzas</t>
  </si>
  <si>
    <t>2ª Rodada</t>
  </si>
  <si>
    <t>Feriadão</t>
  </si>
  <si>
    <t>Dia do Trabalho</t>
  </si>
  <si>
    <t>Dia das mães</t>
  </si>
  <si>
    <t>Dia dos pais</t>
  </si>
  <si>
    <t>Intervalo - Manutenção do campo - 01/06 a 07/07</t>
  </si>
  <si>
    <t>1ª Rodada</t>
  </si>
  <si>
    <t>CLASSIFICAÇÃO 2º TURNO - CATEGORIA  SESSENTÃO</t>
  </si>
  <si>
    <t>CLASSIFICAÇÃO 1º TURNO - CATEGORIA  SESSENTÃO</t>
  </si>
  <si>
    <t xml:space="preserve">Final  2º Turno
</t>
  </si>
  <si>
    <t>Fase Classificatória - 1º Turno</t>
  </si>
  <si>
    <t>Fase Classificatória - 2º Turno</t>
  </si>
  <si>
    <t>Final do Campeonato</t>
  </si>
  <si>
    <t>Venc. 1º Turno</t>
  </si>
  <si>
    <t>Venc do 2º Turno</t>
  </si>
  <si>
    <t>Final</t>
  </si>
  <si>
    <t>ANEXO I</t>
  </si>
  <si>
    <t>FORMA DE DISPUTA: 2 TURNOS</t>
  </si>
  <si>
    <t>I</t>
  </si>
  <si>
    <t>Fase Classificatória: 1º e 2º Turno:</t>
  </si>
  <si>
    <t>a)</t>
  </si>
  <si>
    <t>II</t>
  </si>
  <si>
    <t>III</t>
  </si>
  <si>
    <t>Final do Campeonato:</t>
  </si>
  <si>
    <t>b)</t>
  </si>
  <si>
    <t>c)</t>
  </si>
  <si>
    <t>Caso isso ocorra, o vice será o de melhor índice técnico durante toda competição excluindo o campeão.</t>
  </si>
  <si>
    <t>d)</t>
  </si>
  <si>
    <t>Na final do campeonato não haverá vantagem de empate;</t>
  </si>
  <si>
    <t>IV</t>
  </si>
  <si>
    <t>Caso final do campeonato, no tempo normal, termine empatada:</t>
  </si>
  <si>
    <t>Caso permaneça empatada, cobrança de tiros livres da marca do pênalti em nºs de 03 (três);</t>
  </si>
  <si>
    <t>Poderá participar da cobrança de tiros livres da marca do pênalti todo atleta que:</t>
  </si>
  <si>
    <t>Tenha atuado no jogo, independente de ao término da partida esteja dentro de campo ou no banco de reservas.</t>
  </si>
  <si>
    <t>Estarão impedidos de participar apenas quem não entrou no jogo ou foi expulso.</t>
  </si>
  <si>
    <t>VI</t>
  </si>
  <si>
    <t>Terceiro Colocado:</t>
  </si>
  <si>
    <t>Será a equipe que terminar a competição com melhor índice técnico sem considerar o Campeão e vice;</t>
  </si>
  <si>
    <t xml:space="preserve">Vencedor (4º) ou (5º) 
</t>
  </si>
  <si>
    <t xml:space="preserve">Vencedor (3º) ou (6º) 
</t>
  </si>
  <si>
    <t>Semi Finais 
2º T</t>
  </si>
  <si>
    <t>Final -2º Turno</t>
  </si>
  <si>
    <t>(3º)</t>
  </si>
  <si>
    <t>(6º)</t>
  </si>
  <si>
    <t>(4º)</t>
  </si>
  <si>
    <t>(5º)</t>
  </si>
  <si>
    <t>SemiFinais -2º Turno</t>
  </si>
  <si>
    <t>Ao final dessas Fases, classificam-se os dois primeiros colocados, para a semifinais dos turnos, que serão disputadas</t>
  </si>
  <si>
    <t>Semifinais dos Turnos:</t>
  </si>
  <si>
    <t>Finais dos Turnos:</t>
  </si>
  <si>
    <t>Será disputada entre os vencedores das semi-finais, em jogo único sem vantagem.</t>
  </si>
  <si>
    <t>Será disputada entre as duas equipes ganhadoras dos 1º e 2º turnos;</t>
  </si>
  <si>
    <t>Caso uma mesma equipe seja vencedora dos dois turnos será declarada Campeão sem disputa final;</t>
  </si>
  <si>
    <t xml:space="preserve"> Caso permaneça empatada, cobrança de tiros livres da marca do pênalti alternadamente até se conhecer o </t>
  </si>
  <si>
    <t>vencedor;</t>
  </si>
  <si>
    <t>A disputa será em dois jogos com vantagem do empate para o 3º e o 4º;</t>
  </si>
  <si>
    <t xml:space="preserve">Venc Jogo 20 e 22
</t>
  </si>
  <si>
    <t xml:space="preserve">Venc Jogo 21 e 23
</t>
  </si>
  <si>
    <t xml:space="preserve">O primeiro  e o segundo colocados na fase classificatória levam a vantagem de dois resultados iguais; </t>
  </si>
  <si>
    <t xml:space="preserve">       com os vencedores das Eliminatórias;</t>
  </si>
  <si>
    <t>Ao final dessa Fase, os quatro últimos colocados, disputarão uma Eliminatória 3º x 6º e 4º x 5º;</t>
  </si>
  <si>
    <t>Será disputada em dois jogos , entre o 1º x Vencedor 4º ou 5º e 2º x Vencedor 3º ou 6º das Eliminatórias;</t>
  </si>
  <si>
    <t>Eliminatória 1º Turno</t>
  </si>
  <si>
    <t>Eliminatória</t>
  </si>
  <si>
    <t>Eliminatória 2º Turno</t>
  </si>
  <si>
    <t xml:space="preserve">Venc Jogo 22
</t>
  </si>
  <si>
    <t xml:space="preserve">Venc Jogo 23
</t>
  </si>
  <si>
    <t>CAMPEONATO MINIFUTEBOL SÊNIOR - CEPE 2020</t>
  </si>
  <si>
    <t>TOTAL 
GOLS
 SOFRIDOS
1º e 2ºTURNOS</t>
  </si>
  <si>
    <t xml:space="preserve">Venc Jogo 44 e 46
</t>
  </si>
  <si>
    <t xml:space="preserve">Venc Jogo 45 e 47
</t>
  </si>
  <si>
    <t>ANEXO III</t>
  </si>
  <si>
    <t>DATA/DIA</t>
  </si>
  <si>
    <t>JOGO</t>
  </si>
  <si>
    <t>ARTIILHEIROS NOVOS 2020</t>
  </si>
  <si>
    <t>TABELÃO 2021</t>
  </si>
  <si>
    <t>CAMPEONATO MINIFUTEBOL NOVOS - CEPE 2021</t>
  </si>
  <si>
    <t>CAMPEONATO MINIFUTEBOL MASTER - CEPE 2021</t>
  </si>
  <si>
    <t>Único</t>
  </si>
  <si>
    <t xml:space="preserve">Venc Jogo 20 e 23
</t>
  </si>
  <si>
    <t xml:space="preserve">Venc Jogo 21 e 22
</t>
  </si>
  <si>
    <t>FERIADOS 2021</t>
  </si>
  <si>
    <t>EQUIPE 3</t>
  </si>
  <si>
    <t>EQUIPE 4</t>
  </si>
  <si>
    <t>EQUIPE 5</t>
  </si>
  <si>
    <t>EQUIPE 6</t>
  </si>
  <si>
    <t>Dia inter Mulher</t>
  </si>
  <si>
    <t>6º)</t>
  </si>
  <si>
    <t xml:space="preserve">Venc Jogo 44 e 47
</t>
  </si>
  <si>
    <t xml:space="preserve">Venc Jogo 45 e 46
</t>
  </si>
  <si>
    <t>EQUIPE 7</t>
  </si>
  <si>
    <t>EQUIPE 8</t>
  </si>
  <si>
    <t>Noite</t>
  </si>
  <si>
    <t>Manhã</t>
  </si>
  <si>
    <t>Livre</t>
  </si>
  <si>
    <t>CATEGORIAS</t>
  </si>
  <si>
    <t>TURNO</t>
  </si>
  <si>
    <t>Tarde</t>
  </si>
  <si>
    <t>Quant.
 JOGOS</t>
  </si>
  <si>
    <t>CAMPEONATO MINIFUTEBOL SÊNIOR - CEPE 2021</t>
  </si>
  <si>
    <t>PSV</t>
  </si>
  <si>
    <t>JUVENTUS</t>
  </si>
  <si>
    <t>CHAPE</t>
  </si>
  <si>
    <t>BARCA</t>
  </si>
  <si>
    <t>FLUMINENSE</t>
  </si>
  <si>
    <t>POTYGUAR</t>
  </si>
  <si>
    <t>JUVENTUDE</t>
  </si>
  <si>
    <t>9º</t>
  </si>
  <si>
    <t>10º</t>
  </si>
  <si>
    <t xml:space="preserve">Venc Jogo 46
</t>
  </si>
  <si>
    <t xml:space="preserve">Venc Jogo 47
</t>
  </si>
  <si>
    <t>15ª</t>
  </si>
  <si>
    <t>16ª</t>
  </si>
  <si>
    <t>17ª</t>
  </si>
  <si>
    <t>18ª</t>
  </si>
  <si>
    <t>19ª</t>
  </si>
  <si>
    <t xml:space="preserve">Venc Jogo 94
</t>
  </si>
  <si>
    <t xml:space="preserve">Venc Jogo 95
</t>
  </si>
  <si>
    <t>EQUIPE 9</t>
  </si>
  <si>
    <t>EQUIPE 10</t>
  </si>
  <si>
    <t>ASPEVE</t>
  </si>
  <si>
    <t>Final - Campeonato</t>
  </si>
  <si>
    <t>SEMI FINAL DO 1º TURNO</t>
  </si>
  <si>
    <t>FINAL DO 1º TURNO</t>
  </si>
  <si>
    <t>SEMI FINAL DO 2º TURNO</t>
  </si>
  <si>
    <t>Intervalo Manutenção do Campo de10/06 a 20/07/2021</t>
  </si>
  <si>
    <t>Intervalo Manutenção do Campo de 10/06 a 20/07/2021</t>
  </si>
  <si>
    <t>Trocado o Jogo 44 por 54 pois o Vitória jogaria duas vezes no mesmo dia</t>
  </si>
  <si>
    <t>Trocado o Jogo 102 pelo 103 pois o Vitória master jogaria no mesmo dia do Vitória Senior</t>
  </si>
  <si>
    <t>Fábio Márcio Batista</t>
  </si>
  <si>
    <t>Francisco Manuel N. Silva</t>
  </si>
  <si>
    <t>Lucas Gabriel Pereira da Silva</t>
  </si>
  <si>
    <t>Pedro Henrique</t>
  </si>
  <si>
    <t>Elias Gomes de Paiva</t>
  </si>
  <si>
    <t>Boniek Henrique de Souza da Silva</t>
  </si>
  <si>
    <t>Diego Lucas de Souza Araujo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</si>
</sst>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0"/>
    <numFmt numFmtId="166" formatCode="0;[Red]0"/>
    <numFmt numFmtId="167" formatCode="dd/mm\-ddd"/>
    <numFmt numFmtId="168" formatCode="h:mm;@"/>
  </numFmts>
  <fonts count="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57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rgb="FF00B0F0"/>
      <name val="Arial"/>
      <family val="2"/>
    </font>
    <font>
      <b/>
      <sz val="10"/>
      <color indexed="16"/>
      <name val="Arial"/>
      <family val="2"/>
    </font>
    <font>
      <b/>
      <sz val="10"/>
      <color indexed="48"/>
      <name val="Arial"/>
      <family val="2"/>
    </font>
    <font>
      <b/>
      <sz val="12"/>
      <color theme="1"/>
      <name val="Calibri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Times New Roman"/>
      <family val="1"/>
    </font>
    <font>
      <b/>
      <sz val="10"/>
      <color theme="5" tint="-0.249977111117893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61"/>
      <name val="Arial"/>
      <family val="2"/>
    </font>
    <font>
      <sz val="11"/>
      <color theme="1"/>
      <name val="Calibri"/>
      <family val="2"/>
      <scheme val="minor"/>
    </font>
    <font>
      <b/>
      <sz val="10"/>
      <color theme="9" tint="-0.249977111117893"/>
      <name val="Arial"/>
      <family val="2"/>
    </font>
    <font>
      <b/>
      <sz val="10"/>
      <color rgb="FFC00000"/>
      <name val="Arial"/>
      <family val="2"/>
    </font>
    <font>
      <b/>
      <sz val="10"/>
      <color theme="5"/>
      <name val="Arial"/>
      <family val="2"/>
    </font>
    <font>
      <b/>
      <sz val="10"/>
      <color rgb="FF00206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9" tint="-0.499984740745262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sz val="10"/>
      <color indexed="21"/>
      <name val="Arial"/>
      <family val="2"/>
    </font>
    <font>
      <b/>
      <sz val="10"/>
      <color indexed="52"/>
      <name val="Arial"/>
      <family val="2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FF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4" tint="-0.499984740745262"/>
      <name val="Arial"/>
      <family val="2"/>
    </font>
    <font>
      <b/>
      <sz val="10"/>
      <color rgb="FFFF00FF"/>
      <name val="Arial"/>
      <family val="2"/>
    </font>
    <font>
      <b/>
      <sz val="10"/>
      <color theme="8" tint="-0.499984740745262"/>
      <name val="Arial"/>
      <family val="2"/>
    </font>
    <font>
      <b/>
      <sz val="10"/>
      <color theme="5" tint="-0.499984740745262"/>
      <name val="Arial"/>
      <family val="2"/>
    </font>
    <font>
      <b/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24"/>
      </patternFill>
    </fill>
    <fill>
      <patternFill patternType="solid">
        <fgColor rgb="FFFFFF00"/>
        <bgColor indexed="24"/>
      </patternFill>
    </fill>
    <fill>
      <patternFill patternType="solid">
        <fgColor rgb="FF92D05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57"/>
        <bgColor indexed="24"/>
      </patternFill>
    </fill>
    <fill>
      <patternFill patternType="solid">
        <fgColor rgb="FFFF33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23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0" fontId="26" fillId="0" borderId="0"/>
    <xf numFmtId="164" fontId="29" fillId="0" borderId="0" applyFont="0" applyFill="0" applyBorder="0" applyAlignment="0" applyProtection="0"/>
    <xf numFmtId="0" fontId="2" fillId="0" borderId="0"/>
  </cellStyleXfs>
  <cellXfs count="1895">
    <xf numFmtId="0" fontId="0" fillId="0" borderId="0" xfId="0"/>
    <xf numFmtId="0" fontId="2" fillId="0" borderId="0" xfId="1"/>
    <xf numFmtId="0" fontId="4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2" fillId="0" borderId="10" xfId="1" applyBorder="1"/>
    <xf numFmtId="0" fontId="4" fillId="0" borderId="12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2" fillId="0" borderId="12" xfId="1" applyBorder="1"/>
    <xf numFmtId="0" fontId="7" fillId="0" borderId="1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8" fillId="0" borderId="13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14" fontId="2" fillId="0" borderId="16" xfId="1" applyNumberFormat="1" applyBorder="1" applyAlignment="1">
      <alignment horizontal="center"/>
    </xf>
    <xf numFmtId="20" fontId="2" fillId="0" borderId="17" xfId="1" applyNumberForma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4" fillId="0" borderId="16" xfId="1" applyFont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/>
    </xf>
    <xf numFmtId="14" fontId="2" fillId="0" borderId="0" xfId="1" applyNumberFormat="1"/>
    <xf numFmtId="0" fontId="10" fillId="0" borderId="13" xfId="1" applyFont="1" applyBorder="1" applyAlignment="1">
      <alignment horizontal="center"/>
    </xf>
    <xf numFmtId="14" fontId="2" fillId="0" borderId="19" xfId="1" applyNumberFormat="1" applyBorder="1" applyAlignment="1">
      <alignment horizontal="center"/>
    </xf>
    <xf numFmtId="20" fontId="2" fillId="0" borderId="19" xfId="1" applyNumberForma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4" fillId="0" borderId="20" xfId="1" applyFont="1" applyBorder="1" applyAlignment="1">
      <alignment horizontal="center" vertical="center"/>
    </xf>
    <xf numFmtId="0" fontId="4" fillId="4" borderId="19" xfId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2" fillId="0" borderId="15" xfId="1" applyBorder="1" applyAlignment="1">
      <alignment horizontal="center"/>
    </xf>
    <xf numFmtId="0" fontId="7" fillId="0" borderId="24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/>
    </xf>
    <xf numFmtId="0" fontId="4" fillId="0" borderId="0" xfId="1" applyFont="1"/>
    <xf numFmtId="0" fontId="12" fillId="0" borderId="0" xfId="1" applyFont="1" applyAlignment="1">
      <alignment horizontal="center"/>
    </xf>
    <xf numFmtId="14" fontId="2" fillId="0" borderId="20" xfId="1" applyNumberFormat="1" applyBorder="1" applyAlignment="1">
      <alignment horizontal="center"/>
    </xf>
    <xf numFmtId="20" fontId="2" fillId="0" borderId="15" xfId="1" applyNumberFormat="1" applyBorder="1" applyAlignment="1">
      <alignment horizontal="center"/>
    </xf>
    <xf numFmtId="0" fontId="10" fillId="0" borderId="19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20" fontId="2" fillId="0" borderId="16" xfId="1" applyNumberForma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4" fillId="0" borderId="29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/>
    </xf>
    <xf numFmtId="0" fontId="4" fillId="0" borderId="31" xfId="1" applyFont="1" applyBorder="1" applyAlignment="1">
      <alignment horizontal="center"/>
    </xf>
    <xf numFmtId="14" fontId="2" fillId="0" borderId="12" xfId="1" applyNumberFormat="1" applyBorder="1" applyAlignment="1">
      <alignment horizontal="center"/>
    </xf>
    <xf numFmtId="20" fontId="2" fillId="0" borderId="0" xfId="1" applyNumberFormat="1" applyAlignment="1">
      <alignment horizontal="center"/>
    </xf>
    <xf numFmtId="0" fontId="4" fillId="0" borderId="19" xfId="1" applyFont="1" applyBorder="1" applyAlignment="1">
      <alignment horizontal="center"/>
    </xf>
    <xf numFmtId="20" fontId="2" fillId="0" borderId="34" xfId="1" applyNumberFormat="1" applyBorder="1" applyAlignment="1">
      <alignment horizontal="center"/>
    </xf>
    <xf numFmtId="0" fontId="4" fillId="4" borderId="35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/>
    </xf>
    <xf numFmtId="0" fontId="2" fillId="0" borderId="20" xfId="1" applyBorder="1" applyAlignment="1">
      <alignment horizontal="center"/>
    </xf>
    <xf numFmtId="0" fontId="4" fillId="4" borderId="20" xfId="1" applyFont="1" applyFill="1" applyBorder="1" applyAlignment="1">
      <alignment horizontal="center" vertical="center"/>
    </xf>
    <xf numFmtId="0" fontId="2" fillId="0" borderId="22" xfId="1" applyBorder="1"/>
    <xf numFmtId="0" fontId="8" fillId="0" borderId="19" xfId="1" applyFont="1" applyBorder="1" applyAlignment="1">
      <alignment horizontal="center"/>
    </xf>
    <xf numFmtId="0" fontId="4" fillId="0" borderId="39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11" fillId="0" borderId="19" xfId="1" applyFont="1" applyBorder="1" applyAlignment="1">
      <alignment horizontal="center"/>
    </xf>
    <xf numFmtId="0" fontId="14" fillId="8" borderId="45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9" borderId="45" xfId="0" applyFont="1" applyFill="1" applyBorder="1" applyAlignment="1">
      <alignment horizontal="center" vertical="center" wrapText="1"/>
    </xf>
    <xf numFmtId="0" fontId="1" fillId="8" borderId="45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 wrapText="1"/>
    </xf>
    <xf numFmtId="0" fontId="1" fillId="8" borderId="47" xfId="0" applyFont="1" applyFill="1" applyBorder="1" applyAlignment="1">
      <alignment horizontal="center" vertical="center"/>
    </xf>
    <xf numFmtId="14" fontId="2" fillId="10" borderId="16" xfId="1" applyNumberFormat="1" applyFill="1" applyBorder="1" applyAlignment="1">
      <alignment horizontal="center"/>
    </xf>
    <xf numFmtId="0" fontId="2" fillId="10" borderId="16" xfId="1" applyFill="1" applyBorder="1" applyAlignment="1">
      <alignment horizontal="center"/>
    </xf>
    <xf numFmtId="20" fontId="2" fillId="10" borderId="16" xfId="1" applyNumberFormat="1" applyFill="1" applyBorder="1" applyAlignment="1">
      <alignment horizontal="center"/>
    </xf>
    <xf numFmtId="0" fontId="4" fillId="10" borderId="16" xfId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16" fillId="0" borderId="48" xfId="0" applyFont="1" applyBorder="1" applyAlignment="1">
      <alignment horizontal="center" vertical="center" wrapText="1"/>
    </xf>
    <xf numFmtId="0" fontId="4" fillId="11" borderId="48" xfId="2" applyFont="1" applyFill="1" applyBorder="1" applyAlignment="1">
      <alignment horizontal="center"/>
    </xf>
    <xf numFmtId="14" fontId="2" fillId="10" borderId="19" xfId="1" applyNumberFormat="1" applyFill="1" applyBorder="1" applyAlignment="1">
      <alignment horizontal="center"/>
    </xf>
    <xf numFmtId="0" fontId="2" fillId="10" borderId="19" xfId="1" applyFill="1" applyBorder="1" applyAlignment="1">
      <alignment horizontal="center"/>
    </xf>
    <xf numFmtId="20" fontId="2" fillId="10" borderId="19" xfId="1" applyNumberFormat="1" applyFill="1" applyBorder="1" applyAlignment="1">
      <alignment horizontal="center"/>
    </xf>
    <xf numFmtId="0" fontId="8" fillId="10" borderId="20" xfId="1" applyFont="1" applyFill="1" applyBorder="1" applyAlignment="1">
      <alignment horizontal="center"/>
    </xf>
    <xf numFmtId="0" fontId="4" fillId="10" borderId="20" xfId="1" applyFont="1" applyFill="1" applyBorder="1" applyAlignment="1">
      <alignment horizontal="center" vertical="center"/>
    </xf>
    <xf numFmtId="0" fontId="5" fillId="10" borderId="38" xfId="1" applyFont="1" applyFill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16" fillId="0" borderId="49" xfId="0" applyFont="1" applyBorder="1" applyAlignment="1">
      <alignment horizontal="center" vertical="center"/>
    </xf>
    <xf numFmtId="0" fontId="4" fillId="10" borderId="19" xfId="1" applyFont="1" applyFill="1" applyBorder="1" applyAlignment="1">
      <alignment horizontal="center"/>
    </xf>
    <xf numFmtId="0" fontId="4" fillId="10" borderId="19" xfId="1" applyFont="1" applyFill="1" applyBorder="1" applyAlignment="1">
      <alignment horizontal="center" vertical="center"/>
    </xf>
    <xf numFmtId="0" fontId="6" fillId="10" borderId="13" xfId="1" applyFont="1" applyFill="1" applyBorder="1" applyAlignment="1">
      <alignment horizontal="center"/>
    </xf>
    <xf numFmtId="0" fontId="4" fillId="0" borderId="50" xfId="1" applyFont="1" applyBorder="1" applyAlignment="1">
      <alignment horizontal="center"/>
    </xf>
    <xf numFmtId="14" fontId="2" fillId="10" borderId="34" xfId="1" applyNumberFormat="1" applyFill="1" applyBorder="1" applyAlignment="1">
      <alignment horizontal="center"/>
    </xf>
    <xf numFmtId="0" fontId="2" fillId="10" borderId="34" xfId="1" applyFill="1" applyBorder="1" applyAlignment="1">
      <alignment horizontal="center"/>
    </xf>
    <xf numFmtId="20" fontId="2" fillId="10" borderId="35" xfId="1" applyNumberFormat="1" applyFill="1" applyBorder="1" applyAlignment="1">
      <alignment horizontal="center"/>
    </xf>
    <xf numFmtId="0" fontId="9" fillId="10" borderId="34" xfId="1" applyFont="1" applyFill="1" applyBorder="1" applyAlignment="1">
      <alignment horizontal="center"/>
    </xf>
    <xf numFmtId="0" fontId="4" fillId="10" borderId="34" xfId="1" applyFont="1" applyFill="1" applyBorder="1" applyAlignment="1">
      <alignment horizontal="center" vertical="center"/>
    </xf>
    <xf numFmtId="0" fontId="7" fillId="10" borderId="51" xfId="1" applyFont="1" applyFill="1" applyBorder="1" applyAlignment="1">
      <alignment horizontal="center"/>
    </xf>
    <xf numFmtId="0" fontId="16" fillId="0" borderId="49" xfId="0" applyFont="1" applyBorder="1" applyAlignment="1">
      <alignment horizontal="center" vertical="center" wrapText="1"/>
    </xf>
    <xf numFmtId="20" fontId="2" fillId="0" borderId="20" xfId="1" applyNumberFormat="1" applyBorder="1" applyAlignment="1">
      <alignment horizontal="center"/>
    </xf>
    <xf numFmtId="0" fontId="4" fillId="0" borderId="41" xfId="1" applyFont="1" applyBorder="1" applyAlignment="1">
      <alignment horizontal="center"/>
    </xf>
    <xf numFmtId="0" fontId="9" fillId="0" borderId="30" xfId="1" applyFont="1" applyBorder="1" applyAlignment="1">
      <alignment horizontal="center"/>
    </xf>
    <xf numFmtId="0" fontId="17" fillId="0" borderId="21" xfId="0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/>
    </xf>
    <xf numFmtId="0" fontId="10" fillId="0" borderId="30" xfId="1" applyFont="1" applyBorder="1" applyAlignment="1">
      <alignment horizontal="center"/>
    </xf>
    <xf numFmtId="0" fontId="16" fillId="0" borderId="5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16" fillId="0" borderId="54" xfId="0" applyFont="1" applyBorder="1" applyAlignment="1">
      <alignment horizontal="center" vertical="center" wrapText="1"/>
    </xf>
    <xf numFmtId="0" fontId="2" fillId="0" borderId="17" xfId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9" borderId="54" xfId="0" applyFill="1" applyBorder="1" applyAlignment="1">
      <alignment horizontal="center"/>
    </xf>
    <xf numFmtId="0" fontId="2" fillId="0" borderId="0" xfId="3"/>
    <xf numFmtId="0" fontId="2" fillId="9" borderId="0" xfId="1" applyFill="1"/>
    <xf numFmtId="0" fontId="4" fillId="0" borderId="20" xfId="1" applyFont="1" applyBorder="1" applyAlignment="1">
      <alignment horizontal="center"/>
    </xf>
    <xf numFmtId="14" fontId="2" fillId="0" borderId="35" xfId="1" applyNumberFormat="1" applyBorder="1" applyAlignment="1">
      <alignment horizontal="center"/>
    </xf>
    <xf numFmtId="20" fontId="2" fillId="0" borderId="35" xfId="1" applyNumberFormat="1" applyBorder="1" applyAlignment="1">
      <alignment horizontal="center"/>
    </xf>
    <xf numFmtId="0" fontId="10" fillId="0" borderId="35" xfId="1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2" fillId="0" borderId="0" xfId="1" applyAlignment="1">
      <alignment horizontal="center" vertical="center"/>
    </xf>
    <xf numFmtId="14" fontId="2" fillId="0" borderId="16" xfId="1" applyNumberFormat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20" fontId="2" fillId="0" borderId="16" xfId="1" applyNumberFormat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/>
    </xf>
    <xf numFmtId="0" fontId="4" fillId="8" borderId="55" xfId="0" applyFont="1" applyFill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2" fillId="0" borderId="17" xfId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2" fillId="0" borderId="20" xfId="1" applyBorder="1" applyAlignment="1">
      <alignment horizontal="center" vertical="center"/>
    </xf>
    <xf numFmtId="0" fontId="5" fillId="0" borderId="28" xfId="1" applyFont="1" applyBorder="1" applyAlignment="1">
      <alignment horizontal="center"/>
    </xf>
    <xf numFmtId="0" fontId="2" fillId="0" borderId="10" xfId="1" applyBorder="1" applyAlignment="1">
      <alignment horizontal="center"/>
    </xf>
    <xf numFmtId="3" fontId="2" fillId="0" borderId="16" xfId="1" applyNumberFormat="1" applyBorder="1" applyAlignment="1">
      <alignment horizontal="center"/>
    </xf>
    <xf numFmtId="3" fontId="2" fillId="0" borderId="40" xfId="1" applyNumberFormat="1" applyBorder="1" applyAlignment="1">
      <alignment horizontal="center"/>
    </xf>
    <xf numFmtId="3" fontId="2" fillId="0" borderId="18" xfId="1" applyNumberFormat="1" applyBorder="1" applyAlignment="1">
      <alignment horizontal="center"/>
    </xf>
    <xf numFmtId="0" fontId="4" fillId="0" borderId="62" xfId="1" applyFont="1" applyBorder="1" applyAlignment="1">
      <alignment horizontal="center" vertical="center"/>
    </xf>
    <xf numFmtId="14" fontId="2" fillId="0" borderId="63" xfId="1" applyNumberFormat="1" applyBorder="1" applyAlignment="1">
      <alignment horizontal="center" vertical="center"/>
    </xf>
    <xf numFmtId="0" fontId="2" fillId="0" borderId="63" xfId="1" applyBorder="1" applyAlignment="1">
      <alignment horizontal="center" vertical="center"/>
    </xf>
    <xf numFmtId="20" fontId="2" fillId="0" borderId="63" xfId="1" applyNumberFormat="1" applyBorder="1" applyAlignment="1">
      <alignment horizontal="center" vertical="center"/>
    </xf>
    <xf numFmtId="0" fontId="4" fillId="2" borderId="47" xfId="1" applyFont="1" applyFill="1" applyBorder="1" applyAlignment="1">
      <alignment horizontal="center" vertical="center"/>
    </xf>
    <xf numFmtId="0" fontId="2" fillId="10" borderId="20" xfId="1" applyFill="1" applyBorder="1" applyAlignment="1">
      <alignment horizontal="center" vertical="center"/>
    </xf>
    <xf numFmtId="0" fontId="6" fillId="0" borderId="31" xfId="1" applyFont="1" applyBorder="1" applyAlignment="1">
      <alignment horizontal="center"/>
    </xf>
    <xf numFmtId="0" fontId="2" fillId="0" borderId="12" xfId="1" applyBorder="1" applyAlignment="1">
      <alignment horizontal="center"/>
    </xf>
    <xf numFmtId="3" fontId="2" fillId="0" borderId="19" xfId="1" applyNumberFormat="1" applyBorder="1" applyAlignment="1">
      <alignment horizontal="center"/>
    </xf>
    <xf numFmtId="3" fontId="2" fillId="0" borderId="30" xfId="1" applyNumberFormat="1" applyBorder="1" applyAlignment="1">
      <alignment horizontal="center"/>
    </xf>
    <xf numFmtId="3" fontId="2" fillId="0" borderId="21" xfId="1" applyNumberFormat="1" applyBorder="1" applyAlignment="1">
      <alignment horizontal="center"/>
    </xf>
    <xf numFmtId="0" fontId="7" fillId="0" borderId="31" xfId="1" applyFont="1" applyBorder="1" applyAlignment="1">
      <alignment horizontal="center"/>
    </xf>
    <xf numFmtId="0" fontId="2" fillId="10" borderId="19" xfId="1" applyFill="1" applyBorder="1" applyAlignment="1">
      <alignment horizontal="center" vertical="center"/>
    </xf>
    <xf numFmtId="0" fontId="8" fillId="0" borderId="31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10" fillId="0" borderId="21" xfId="1" applyFont="1" applyBorder="1" applyAlignment="1">
      <alignment horizontal="center"/>
    </xf>
    <xf numFmtId="3" fontId="2" fillId="0" borderId="13" xfId="1" applyNumberFormat="1" applyBorder="1" applyAlignment="1">
      <alignment horizontal="center"/>
    </xf>
    <xf numFmtId="0" fontId="18" fillId="0" borderId="54" xfId="1" applyFont="1" applyBorder="1" applyAlignment="1">
      <alignment horizontal="center"/>
    </xf>
    <xf numFmtId="0" fontId="2" fillId="0" borderId="54" xfId="1" applyBorder="1" applyAlignment="1">
      <alignment horizontal="center"/>
    </xf>
    <xf numFmtId="3" fontId="4" fillId="0" borderId="66" xfId="1" applyNumberFormat="1" applyFont="1" applyBorder="1" applyAlignment="1">
      <alignment horizontal="center"/>
    </xf>
    <xf numFmtId="0" fontId="4" fillId="0" borderId="10" xfId="1" applyFont="1" applyBorder="1"/>
    <xf numFmtId="0" fontId="9" fillId="0" borderId="20" xfId="1" applyFont="1" applyBorder="1" applyAlignment="1">
      <alignment horizontal="center"/>
    </xf>
    <xf numFmtId="0" fontId="9" fillId="0" borderId="38" xfId="1" applyFont="1" applyBorder="1" applyAlignment="1">
      <alignment horizontal="center"/>
    </xf>
    <xf numFmtId="0" fontId="4" fillId="0" borderId="12" xfId="1" applyFont="1" applyBorder="1"/>
    <xf numFmtId="0" fontId="8" fillId="0" borderId="20" xfId="1" applyFont="1" applyBorder="1" applyAlignment="1">
      <alignment horizontal="center"/>
    </xf>
    <xf numFmtId="0" fontId="8" fillId="0" borderId="38" xfId="1" applyFont="1" applyBorder="1" applyAlignment="1">
      <alignment horizontal="center"/>
    </xf>
    <xf numFmtId="0" fontId="4" fillId="0" borderId="22" xfId="1" applyFont="1" applyBorder="1"/>
    <xf numFmtId="0" fontId="5" fillId="0" borderId="35" xfId="1" applyFont="1" applyBorder="1" applyAlignment="1">
      <alignment horizontal="center"/>
    </xf>
    <xf numFmtId="0" fontId="4" fillId="0" borderId="35" xfId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10" fillId="0" borderId="24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2" fillId="10" borderId="20" xfId="1" applyFill="1" applyBorder="1" applyAlignment="1">
      <alignment horizontal="center"/>
    </xf>
    <xf numFmtId="0" fontId="8" fillId="10" borderId="19" xfId="1" applyFont="1" applyFill="1" applyBorder="1" applyAlignment="1">
      <alignment horizontal="center"/>
    </xf>
    <xf numFmtId="0" fontId="8" fillId="10" borderId="38" xfId="1" applyFont="1" applyFill="1" applyBorder="1" applyAlignment="1">
      <alignment horizontal="center"/>
    </xf>
    <xf numFmtId="0" fontId="4" fillId="10" borderId="35" xfId="1" applyFont="1" applyFill="1" applyBorder="1" applyAlignment="1">
      <alignment horizontal="center"/>
    </xf>
    <xf numFmtId="0" fontId="4" fillId="0" borderId="67" xfId="1" applyFont="1" applyBorder="1"/>
    <xf numFmtId="0" fontId="8" fillId="0" borderId="15" xfId="1" applyFont="1" applyBorder="1" applyAlignment="1">
      <alignment horizontal="center"/>
    </xf>
    <xf numFmtId="3" fontId="2" fillId="0" borderId="27" xfId="1" applyNumberFormat="1" applyBorder="1" applyAlignment="1">
      <alignment horizontal="center"/>
    </xf>
    <xf numFmtId="0" fontId="8" fillId="0" borderId="44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2" fillId="0" borderId="0" xfId="1" applyAlignment="1">
      <alignment horizontal="right"/>
    </xf>
    <xf numFmtId="0" fontId="8" fillId="0" borderId="23" xfId="1" applyFont="1" applyBorder="1" applyAlignment="1">
      <alignment horizontal="center"/>
    </xf>
    <xf numFmtId="0" fontId="10" fillId="0" borderId="16" xfId="1" applyFont="1" applyBorder="1" applyAlignment="1">
      <alignment horizontal="center"/>
    </xf>
    <xf numFmtId="0" fontId="10" fillId="0" borderId="31" xfId="1" applyFont="1" applyBorder="1" applyAlignment="1">
      <alignment horizontal="center"/>
    </xf>
    <xf numFmtId="0" fontId="2" fillId="0" borderId="49" xfId="1" applyBorder="1" applyAlignment="1">
      <alignment horizontal="center"/>
    </xf>
    <xf numFmtId="0" fontId="2" fillId="0" borderId="53" xfId="1" applyBorder="1" applyAlignment="1">
      <alignment horizontal="center"/>
    </xf>
    <xf numFmtId="3" fontId="2" fillId="0" borderId="54" xfId="1" applyNumberFormat="1" applyBorder="1" applyAlignment="1">
      <alignment horizontal="center"/>
    </xf>
    <xf numFmtId="0" fontId="8" fillId="0" borderId="30" xfId="1" applyFont="1" applyBorder="1" applyAlignment="1">
      <alignment horizontal="center"/>
    </xf>
    <xf numFmtId="0" fontId="19" fillId="0" borderId="6" xfId="1" applyFont="1" applyBorder="1"/>
    <xf numFmtId="0" fontId="19" fillId="0" borderId="14" xfId="1" applyFont="1" applyBorder="1"/>
    <xf numFmtId="0" fontId="10" fillId="0" borderId="15" xfId="1" applyFont="1" applyBorder="1" applyAlignment="1">
      <alignment horizontal="center"/>
    </xf>
    <xf numFmtId="0" fontId="10" fillId="0" borderId="44" xfId="1" applyFont="1" applyBorder="1" applyAlignment="1">
      <alignment horizontal="center"/>
    </xf>
    <xf numFmtId="0" fontId="8" fillId="0" borderId="40" xfId="1" applyFont="1" applyBorder="1" applyAlignment="1">
      <alignment horizontal="center"/>
    </xf>
    <xf numFmtId="14" fontId="2" fillId="0" borderId="0" xfId="1" applyNumberFormat="1" applyAlignment="1">
      <alignment horizontal="center"/>
    </xf>
    <xf numFmtId="0" fontId="9" fillId="0" borderId="24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4" fillId="2" borderId="67" xfId="1" applyFont="1" applyFill="1" applyBorder="1" applyAlignment="1">
      <alignment vertical="center"/>
    </xf>
    <xf numFmtId="14" fontId="4" fillId="2" borderId="20" xfId="1" applyNumberFormat="1" applyFont="1" applyFill="1" applyBorder="1" applyAlignment="1">
      <alignment horizontal="center" vertical="center"/>
    </xf>
    <xf numFmtId="20" fontId="4" fillId="2" borderId="20" xfId="1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vertical="center"/>
    </xf>
    <xf numFmtId="14" fontId="4" fillId="2" borderId="19" xfId="1" applyNumberFormat="1" applyFont="1" applyFill="1" applyBorder="1" applyAlignment="1">
      <alignment horizontal="center" vertical="center"/>
    </xf>
    <xf numFmtId="20" fontId="4" fillId="2" borderId="19" xfId="1" applyNumberFormat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14" fontId="4" fillId="2" borderId="34" xfId="1" applyNumberFormat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20" fontId="4" fillId="2" borderId="34" xfId="1" applyNumberFormat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/>
    </xf>
    <xf numFmtId="14" fontId="4" fillId="2" borderId="63" xfId="1" applyNumberFormat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horizontal="center" vertical="center"/>
    </xf>
    <xf numFmtId="20" fontId="4" fillId="2" borderId="63" xfId="1" applyNumberFormat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horizontal="center" vertical="center" wrapText="1"/>
    </xf>
    <xf numFmtId="0" fontId="4" fillId="4" borderId="63" xfId="1" applyFont="1" applyFill="1" applyBorder="1" applyAlignment="1">
      <alignment horizontal="center" vertical="center"/>
    </xf>
    <xf numFmtId="0" fontId="20" fillId="12" borderId="8" xfId="1" applyFont="1" applyFill="1" applyBorder="1"/>
    <xf numFmtId="0" fontId="20" fillId="12" borderId="17" xfId="1" applyFont="1" applyFill="1" applyBorder="1" applyAlignment="1">
      <alignment horizontal="right"/>
    </xf>
    <xf numFmtId="0" fontId="21" fillId="12" borderId="2" xfId="1" applyFont="1" applyFill="1" applyBorder="1" applyAlignment="1">
      <alignment horizontal="center"/>
    </xf>
    <xf numFmtId="0" fontId="21" fillId="12" borderId="3" xfId="1" applyFont="1" applyFill="1" applyBorder="1" applyAlignment="1">
      <alignment horizontal="center"/>
    </xf>
    <xf numFmtId="14" fontId="20" fillId="13" borderId="62" xfId="1" applyNumberFormat="1" applyFont="1" applyFill="1" applyBorder="1"/>
    <xf numFmtId="14" fontId="20" fillId="13" borderId="63" xfId="1" applyNumberFormat="1" applyFont="1" applyFill="1" applyBorder="1" applyAlignment="1">
      <alignment horizontal="right"/>
    </xf>
    <xf numFmtId="14" fontId="20" fillId="13" borderId="64" xfId="1" applyNumberFormat="1" applyFont="1" applyFill="1" applyBorder="1" applyAlignment="1">
      <alignment horizontal="left"/>
    </xf>
    <xf numFmtId="14" fontId="21" fillId="13" borderId="14" xfId="1" applyNumberFormat="1" applyFont="1" applyFill="1" applyBorder="1" applyAlignment="1">
      <alignment horizontal="center"/>
    </xf>
    <xf numFmtId="14" fontId="21" fillId="13" borderId="7" xfId="1" applyNumberFormat="1" applyFont="1" applyFill="1" applyBorder="1" applyAlignment="1">
      <alignment horizontal="center"/>
    </xf>
    <xf numFmtId="14" fontId="20" fillId="14" borderId="33" xfId="1" applyNumberFormat="1" applyFont="1" applyFill="1" applyBorder="1"/>
    <xf numFmtId="14" fontId="20" fillId="14" borderId="34" xfId="1" applyNumberFormat="1" applyFont="1" applyFill="1" applyBorder="1" applyAlignment="1">
      <alignment horizontal="right"/>
    </xf>
    <xf numFmtId="14" fontId="20" fillId="14" borderId="69" xfId="1" applyNumberFormat="1" applyFont="1" applyFill="1" applyBorder="1" applyAlignment="1">
      <alignment horizontal="left"/>
    </xf>
    <xf numFmtId="14" fontId="21" fillId="14" borderId="42" xfId="1" applyNumberFormat="1" applyFont="1" applyFill="1" applyBorder="1" applyAlignment="1">
      <alignment horizontal="center"/>
    </xf>
    <xf numFmtId="14" fontId="21" fillId="14" borderId="66" xfId="1" applyNumberFormat="1" applyFont="1" applyFill="1" applyBorder="1" applyAlignment="1">
      <alignment horizontal="center"/>
    </xf>
    <xf numFmtId="14" fontId="20" fillId="2" borderId="22" xfId="1" applyNumberFormat="1" applyFont="1" applyFill="1" applyBorder="1"/>
    <xf numFmtId="14" fontId="20" fillId="2" borderId="35" xfId="1" applyNumberFormat="1" applyFont="1" applyFill="1" applyBorder="1" applyAlignment="1">
      <alignment horizontal="right"/>
    </xf>
    <xf numFmtId="14" fontId="20" fillId="2" borderId="53" xfId="1" applyNumberFormat="1" applyFont="1" applyFill="1" applyBorder="1" applyAlignment="1">
      <alignment horizontal="left"/>
    </xf>
    <xf numFmtId="14" fontId="21" fillId="2" borderId="71" xfId="1" applyNumberFormat="1" applyFont="1" applyFill="1" applyBorder="1" applyAlignment="1">
      <alignment horizontal="center"/>
    </xf>
    <xf numFmtId="14" fontId="21" fillId="2" borderId="72" xfId="1" applyNumberFormat="1" applyFont="1" applyFill="1" applyBorder="1" applyAlignment="1">
      <alignment horizontal="center"/>
    </xf>
    <xf numFmtId="14" fontId="20" fillId="7" borderId="22" xfId="1" applyNumberFormat="1" applyFont="1" applyFill="1" applyBorder="1"/>
    <xf numFmtId="14" fontId="20" fillId="7" borderId="35" xfId="1" applyNumberFormat="1" applyFont="1" applyFill="1" applyBorder="1" applyAlignment="1">
      <alignment horizontal="right"/>
    </xf>
    <xf numFmtId="0" fontId="2" fillId="0" borderId="4" xfId="1" applyBorder="1"/>
    <xf numFmtId="0" fontId="2" fillId="0" borderId="5" xfId="1" applyBorder="1"/>
    <xf numFmtId="0" fontId="2" fillId="0" borderId="0" xfId="1" quotePrefix="1"/>
    <xf numFmtId="0" fontId="5" fillId="0" borderId="0" xfId="1" applyFont="1" applyAlignment="1">
      <alignment horizontal="center"/>
    </xf>
    <xf numFmtId="0" fontId="2" fillId="0" borderId="32" xfId="1" applyBorder="1"/>
    <xf numFmtId="0" fontId="2" fillId="0" borderId="42" xfId="1" applyBorder="1"/>
    <xf numFmtId="0" fontId="2" fillId="0" borderId="42" xfId="1" applyBorder="1" applyAlignment="1">
      <alignment horizontal="center" vertical="center"/>
    </xf>
    <xf numFmtId="0" fontId="2" fillId="0" borderId="66" xfId="1" applyBorder="1"/>
    <xf numFmtId="0" fontId="4" fillId="0" borderId="55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2" fillId="0" borderId="0" xfId="1" applyNumberForma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20" fontId="2" fillId="0" borderId="0" xfId="1" applyNumberForma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5" fillId="0" borderId="19" xfId="5" applyFont="1" applyBorder="1" applyAlignment="1">
      <alignment horizontal="center"/>
    </xf>
    <xf numFmtId="0" fontId="6" fillId="0" borderId="19" xfId="5" applyFont="1" applyBorder="1" applyAlignment="1">
      <alignment horizontal="center"/>
    </xf>
    <xf numFmtId="0" fontId="4" fillId="0" borderId="19" xfId="5" applyFont="1" applyBorder="1" applyAlignment="1">
      <alignment horizontal="center"/>
    </xf>
    <xf numFmtId="0" fontId="8" fillId="0" borderId="19" xfId="5" applyFont="1" applyBorder="1" applyAlignment="1">
      <alignment horizontal="center"/>
    </xf>
    <xf numFmtId="20" fontId="2" fillId="0" borderId="31" xfId="1" applyNumberFormat="1" applyBorder="1" applyAlignment="1">
      <alignment horizontal="center"/>
    </xf>
    <xf numFmtId="14" fontId="2" fillId="0" borderId="27" xfId="1" applyNumberFormat="1" applyBorder="1" applyAlignment="1">
      <alignment horizontal="center"/>
    </xf>
    <xf numFmtId="20" fontId="2" fillId="0" borderId="50" xfId="1" applyNumberFormat="1" applyBorder="1" applyAlignment="1">
      <alignment horizontal="center"/>
    </xf>
    <xf numFmtId="0" fontId="4" fillId="0" borderId="55" xfId="1" applyFont="1" applyBorder="1" applyAlignment="1">
      <alignment horizontal="center"/>
    </xf>
    <xf numFmtId="0" fontId="4" fillId="10" borderId="12" xfId="1" applyFont="1" applyFill="1" applyBorder="1" applyAlignment="1">
      <alignment horizontal="center"/>
    </xf>
    <xf numFmtId="0" fontId="4" fillId="10" borderId="24" xfId="1" applyFont="1" applyFill="1" applyBorder="1" applyAlignment="1">
      <alignment horizontal="center" vertical="center"/>
    </xf>
    <xf numFmtId="0" fontId="4" fillId="0" borderId="67" xfId="1" applyFont="1" applyBorder="1" applyAlignment="1">
      <alignment horizontal="center"/>
    </xf>
    <xf numFmtId="0" fontId="31" fillId="0" borderId="19" xfId="1" applyFont="1" applyBorder="1" applyAlignment="1">
      <alignment horizontal="center"/>
    </xf>
    <xf numFmtId="0" fontId="4" fillId="10" borderId="57" xfId="1" applyFont="1" applyFill="1" applyBorder="1" applyAlignment="1">
      <alignment horizontal="center"/>
    </xf>
    <xf numFmtId="0" fontId="4" fillId="10" borderId="24" xfId="1" applyFont="1" applyFill="1" applyBorder="1" applyAlignment="1">
      <alignment horizontal="center"/>
    </xf>
    <xf numFmtId="0" fontId="4" fillId="0" borderId="57" xfId="1" applyFont="1" applyBorder="1" applyAlignment="1">
      <alignment horizontal="center"/>
    </xf>
    <xf numFmtId="0" fontId="4" fillId="10" borderId="10" xfId="1" applyFont="1" applyFill="1" applyBorder="1" applyAlignment="1">
      <alignment horizontal="center"/>
    </xf>
    <xf numFmtId="0" fontId="4" fillId="10" borderId="20" xfId="1" applyFont="1" applyFill="1" applyBorder="1" applyAlignment="1">
      <alignment horizontal="center"/>
    </xf>
    <xf numFmtId="0" fontId="1" fillId="8" borderId="45" xfId="0" applyFont="1" applyFill="1" applyBorder="1" applyAlignment="1">
      <alignment horizontal="center"/>
    </xf>
    <xf numFmtId="0" fontId="1" fillId="8" borderId="47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4" fillId="11" borderId="18" xfId="2" applyFont="1" applyFill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4" fillId="10" borderId="22" xfId="1" applyFont="1" applyFill="1" applyBorder="1" applyAlignment="1">
      <alignment horizontal="center"/>
    </xf>
    <xf numFmtId="0" fontId="4" fillId="0" borderId="34" xfId="1" applyFont="1" applyBorder="1" applyAlignment="1">
      <alignment horizontal="center"/>
    </xf>
    <xf numFmtId="0" fontId="4" fillId="0" borderId="34" xfId="1" applyFont="1" applyBorder="1" applyAlignment="1">
      <alignment horizontal="center" vertical="center"/>
    </xf>
    <xf numFmtId="0" fontId="4" fillId="10" borderId="67" xfId="1" applyFont="1" applyFill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30" fillId="0" borderId="19" xfId="1" applyFont="1" applyBorder="1" applyAlignment="1">
      <alignment horizontal="center"/>
    </xf>
    <xf numFmtId="20" fontId="2" fillId="0" borderId="24" xfId="1" applyNumberFormat="1" applyBorder="1" applyAlignment="1">
      <alignment horizontal="center"/>
    </xf>
    <xf numFmtId="0" fontId="4" fillId="10" borderId="16" xfId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16" fillId="0" borderId="23" xfId="0" applyFont="1" applyBorder="1" applyAlignment="1">
      <alignment horizontal="center" vertical="center" wrapText="1"/>
    </xf>
    <xf numFmtId="0" fontId="2" fillId="0" borderId="13" xfId="1" applyBorder="1" applyAlignment="1">
      <alignment horizontal="center"/>
    </xf>
    <xf numFmtId="0" fontId="32" fillId="0" borderId="19" xfId="1" applyFont="1" applyBorder="1" applyAlignment="1">
      <alignment horizontal="center"/>
    </xf>
    <xf numFmtId="14" fontId="2" fillId="0" borderId="34" xfId="1" applyNumberFormat="1" applyBorder="1" applyAlignment="1">
      <alignment horizontal="center"/>
    </xf>
    <xf numFmtId="0" fontId="4" fillId="10" borderId="29" xfId="1" applyFont="1" applyFill="1" applyBorder="1" applyAlignment="1">
      <alignment horizontal="center"/>
    </xf>
    <xf numFmtId="0" fontId="4" fillId="2" borderId="62" xfId="1" applyFont="1" applyFill="1" applyBorder="1" applyAlignment="1">
      <alignment horizontal="center"/>
    </xf>
    <xf numFmtId="0" fontId="4" fillId="2" borderId="47" xfId="1" applyFont="1" applyFill="1" applyBorder="1" applyAlignment="1">
      <alignment horizontal="center"/>
    </xf>
    <xf numFmtId="0" fontId="3" fillId="0" borderId="0" xfId="1" applyFont="1" applyAlignment="1">
      <alignment vertical="center"/>
    </xf>
    <xf numFmtId="0" fontId="4" fillId="10" borderId="39" xfId="1" applyFont="1" applyFill="1" applyBorder="1" applyAlignment="1">
      <alignment horizontal="center"/>
    </xf>
    <xf numFmtId="0" fontId="4" fillId="10" borderId="36" xfId="1" applyFont="1" applyFill="1" applyBorder="1" applyAlignment="1">
      <alignment horizontal="center"/>
    </xf>
    <xf numFmtId="0" fontId="8" fillId="10" borderId="13" xfId="1" applyFont="1" applyFill="1" applyBorder="1" applyAlignment="1">
      <alignment horizontal="center"/>
    </xf>
    <xf numFmtId="0" fontId="4" fillId="10" borderId="26" xfId="1" applyFont="1" applyFill="1" applyBorder="1" applyAlignment="1">
      <alignment horizontal="center"/>
    </xf>
    <xf numFmtId="0" fontId="20" fillId="12" borderId="28" xfId="1" applyFont="1" applyFill="1" applyBorder="1"/>
    <xf numFmtId="0" fontId="20" fillId="12" borderId="29" xfId="1" applyFont="1" applyFill="1" applyBorder="1"/>
    <xf numFmtId="0" fontId="20" fillId="12" borderId="40" xfId="1" applyFont="1" applyFill="1" applyBorder="1" applyAlignment="1">
      <alignment horizontal="center"/>
    </xf>
    <xf numFmtId="0" fontId="21" fillId="12" borderId="56" xfId="1" applyFont="1" applyFill="1" applyBorder="1" applyAlignment="1">
      <alignment horizontal="center"/>
    </xf>
    <xf numFmtId="0" fontId="21" fillId="12" borderId="48" xfId="1" applyFont="1" applyFill="1" applyBorder="1" applyAlignment="1">
      <alignment horizontal="center"/>
    </xf>
    <xf numFmtId="14" fontId="20" fillId="13" borderId="31" xfId="1" applyNumberFormat="1" applyFont="1" applyFill="1" applyBorder="1"/>
    <xf numFmtId="14" fontId="20" fillId="13" borderId="39" xfId="1" applyNumberFormat="1" applyFont="1" applyFill="1" applyBorder="1"/>
    <xf numFmtId="14" fontId="20" fillId="13" borderId="30" xfId="1" applyNumberFormat="1" applyFont="1" applyFill="1" applyBorder="1" applyAlignment="1">
      <alignment horizontal="left"/>
    </xf>
    <xf numFmtId="14" fontId="21" fillId="13" borderId="61" xfId="1" applyNumberFormat="1" applyFont="1" applyFill="1" applyBorder="1" applyAlignment="1">
      <alignment horizontal="center"/>
    </xf>
    <xf numFmtId="14" fontId="21" fillId="13" borderId="49" xfId="1" applyNumberFormat="1" applyFont="1" applyFill="1" applyBorder="1" applyAlignment="1">
      <alignment horizontal="center"/>
    </xf>
    <xf numFmtId="16" fontId="2" fillId="0" borderId="0" xfId="1" applyNumberFormat="1"/>
    <xf numFmtId="14" fontId="20" fillId="14" borderId="50" xfId="1" applyNumberFormat="1" applyFont="1" applyFill="1" applyBorder="1"/>
    <xf numFmtId="14" fontId="20" fillId="14" borderId="36" xfId="1" applyNumberFormat="1" applyFont="1" applyFill="1" applyBorder="1"/>
    <xf numFmtId="14" fontId="20" fillId="14" borderId="53" xfId="1" applyNumberFormat="1" applyFont="1" applyFill="1" applyBorder="1" applyAlignment="1">
      <alignment horizontal="left"/>
    </xf>
    <xf numFmtId="14" fontId="21" fillId="14" borderId="71" xfId="1" applyNumberFormat="1" applyFont="1" applyFill="1" applyBorder="1" applyAlignment="1">
      <alignment horizontal="center"/>
    </xf>
    <xf numFmtId="14" fontId="21" fillId="14" borderId="72" xfId="1" applyNumberFormat="1" applyFont="1" applyFill="1" applyBorder="1" applyAlignment="1">
      <alignment horizontal="center"/>
    </xf>
    <xf numFmtId="0" fontId="4" fillId="0" borderId="55" xfId="3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30" fillId="0" borderId="12" xfId="1" applyFont="1" applyBorder="1" applyAlignment="1">
      <alignment horizontal="center"/>
    </xf>
    <xf numFmtId="0" fontId="31" fillId="0" borderId="12" xfId="1" applyFont="1" applyBorder="1" applyAlignment="1">
      <alignment horizontal="center"/>
    </xf>
    <xf numFmtId="0" fontId="32" fillId="0" borderId="12" xfId="1" applyFont="1" applyBorder="1" applyAlignment="1">
      <alignment horizontal="center"/>
    </xf>
    <xf numFmtId="3" fontId="2" fillId="0" borderId="35" xfId="1" applyNumberFormat="1" applyBorder="1" applyAlignment="1">
      <alignment horizontal="center"/>
    </xf>
    <xf numFmtId="0" fontId="2" fillId="0" borderId="23" xfId="1" applyBorder="1" applyAlignment="1">
      <alignment horizontal="center"/>
    </xf>
    <xf numFmtId="0" fontId="35" fillId="0" borderId="19" xfId="1" applyFont="1" applyBorder="1" applyAlignment="1">
      <alignment horizontal="center"/>
    </xf>
    <xf numFmtId="0" fontId="29" fillId="0" borderId="0" xfId="0" applyFont="1"/>
    <xf numFmtId="0" fontId="4" fillId="10" borderId="0" xfId="2" applyFont="1" applyFill="1" applyAlignment="1">
      <alignment vertical="center"/>
    </xf>
    <xf numFmtId="0" fontId="29" fillId="0" borderId="41" xfId="0" applyFont="1" applyBorder="1"/>
    <xf numFmtId="0" fontId="29" fillId="0" borderId="26" xfId="0" applyFont="1" applyBorder="1"/>
    <xf numFmtId="0" fontId="29" fillId="0" borderId="30" xfId="0" applyFont="1" applyBorder="1"/>
    <xf numFmtId="0" fontId="29" fillId="0" borderId="39" xfId="0" applyFont="1" applyBorder="1"/>
    <xf numFmtId="0" fontId="4" fillId="0" borderId="30" xfId="2" applyFont="1" applyBorder="1" applyAlignment="1">
      <alignment vertical="center"/>
    </xf>
    <xf numFmtId="0" fontId="4" fillId="0" borderId="39" xfId="2" applyFont="1" applyBorder="1" applyAlignment="1">
      <alignment vertical="center"/>
    </xf>
    <xf numFmtId="0" fontId="37" fillId="0" borderId="0" xfId="0" applyFont="1" applyAlignment="1">
      <alignment horizontal="center" vertical="center" textRotation="45"/>
    </xf>
    <xf numFmtId="0" fontId="37" fillId="0" borderId="0" xfId="0" applyFont="1" applyAlignment="1">
      <alignment horizontal="center" vertical="center" textRotation="45" wrapText="1"/>
    </xf>
    <xf numFmtId="0" fontId="29" fillId="0" borderId="16" xfId="0" applyFont="1" applyBorder="1" applyAlignment="1">
      <alignment horizontal="center"/>
    </xf>
    <xf numFmtId="165" fontId="29" fillId="0" borderId="18" xfId="0" applyNumberFormat="1" applyFont="1" applyBorder="1" applyAlignment="1">
      <alignment horizontal="center"/>
    </xf>
    <xf numFmtId="165" fontId="29" fillId="10" borderId="0" xfId="0" applyNumberFormat="1" applyFont="1" applyFill="1" applyAlignment="1">
      <alignment horizontal="center"/>
    </xf>
    <xf numFmtId="165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1"/>
    </xf>
    <xf numFmtId="9" fontId="38" fillId="0" borderId="0" xfId="4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9" fillId="0" borderId="19" xfId="0" applyFont="1" applyBorder="1" applyAlignment="1">
      <alignment horizontal="center"/>
    </xf>
    <xf numFmtId="20" fontId="4" fillId="16" borderId="19" xfId="0" applyNumberFormat="1" applyFont="1" applyFill="1" applyBorder="1" applyAlignment="1">
      <alignment horizontal="center"/>
    </xf>
    <xf numFmtId="0" fontId="4" fillId="16" borderId="19" xfId="0" applyFont="1" applyFill="1" applyBorder="1" applyAlignment="1">
      <alignment horizontal="center"/>
    </xf>
    <xf numFmtId="0" fontId="4" fillId="0" borderId="21" xfId="0" applyFont="1" applyBorder="1" applyAlignment="1">
      <alignment vertical="center"/>
    </xf>
    <xf numFmtId="0" fontId="38" fillId="19" borderId="21" xfId="0" applyFont="1" applyFill="1" applyBorder="1" applyAlignment="1">
      <alignment horizontal="left" vertical="center" indent="1"/>
    </xf>
    <xf numFmtId="165" fontId="39" fillId="19" borderId="61" xfId="0" applyNumberFormat="1" applyFont="1" applyFill="1" applyBorder="1" applyAlignment="1">
      <alignment horizontal="center" vertical="center"/>
    </xf>
    <xf numFmtId="165" fontId="39" fillId="19" borderId="21" xfId="0" applyNumberFormat="1" applyFont="1" applyFill="1" applyBorder="1" applyAlignment="1">
      <alignment horizontal="center" vertical="center"/>
    </xf>
    <xf numFmtId="165" fontId="39" fillId="19" borderId="39" xfId="0" applyNumberFormat="1" applyFont="1" applyFill="1" applyBorder="1" applyAlignment="1">
      <alignment horizontal="center" vertical="center"/>
    </xf>
    <xf numFmtId="165" fontId="39" fillId="19" borderId="30" xfId="0" applyNumberFormat="1" applyFont="1" applyFill="1" applyBorder="1" applyAlignment="1">
      <alignment horizontal="center" vertical="center"/>
    </xf>
    <xf numFmtId="165" fontId="39" fillId="19" borderId="19" xfId="0" applyNumberFormat="1" applyFont="1" applyFill="1" applyBorder="1" applyAlignment="1">
      <alignment horizontal="center" vertical="center"/>
    </xf>
    <xf numFmtId="9" fontId="39" fillId="19" borderId="49" xfId="4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165" fontId="29" fillId="0" borderId="21" xfId="0" applyNumberFormat="1" applyFont="1" applyBorder="1" applyAlignment="1">
      <alignment horizontal="center"/>
    </xf>
    <xf numFmtId="14" fontId="4" fillId="2" borderId="19" xfId="0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20" fontId="4" fillId="2" borderId="19" xfId="0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38" fillId="18" borderId="21" xfId="0" applyFont="1" applyFill="1" applyBorder="1" applyAlignment="1">
      <alignment horizontal="left" vertical="center" indent="1"/>
    </xf>
    <xf numFmtId="165" fontId="39" fillId="18" borderId="61" xfId="0" applyNumberFormat="1" applyFont="1" applyFill="1" applyBorder="1" applyAlignment="1">
      <alignment horizontal="center" vertical="center"/>
    </xf>
    <xf numFmtId="165" fontId="39" fillId="18" borderId="21" xfId="0" applyNumberFormat="1" applyFont="1" applyFill="1" applyBorder="1" applyAlignment="1">
      <alignment horizontal="center" vertical="center"/>
    </xf>
    <xf numFmtId="165" fontId="39" fillId="18" borderId="39" xfId="0" applyNumberFormat="1" applyFont="1" applyFill="1" applyBorder="1" applyAlignment="1">
      <alignment horizontal="center" vertical="center"/>
    </xf>
    <xf numFmtId="165" fontId="39" fillId="18" borderId="30" xfId="0" applyNumberFormat="1" applyFont="1" applyFill="1" applyBorder="1" applyAlignment="1">
      <alignment horizontal="center" vertical="center"/>
    </xf>
    <xf numFmtId="165" fontId="39" fillId="18" borderId="19" xfId="0" applyNumberFormat="1" applyFont="1" applyFill="1" applyBorder="1" applyAlignment="1">
      <alignment horizontal="center" vertical="center"/>
    </xf>
    <xf numFmtId="9" fontId="39" fillId="18" borderId="49" xfId="4" applyFont="1" applyFill="1" applyBorder="1" applyAlignment="1">
      <alignment horizontal="center" vertical="center"/>
    </xf>
    <xf numFmtId="0" fontId="39" fillId="18" borderId="77" xfId="0" applyFont="1" applyFill="1" applyBorder="1" applyAlignment="1">
      <alignment horizontal="center" vertical="center"/>
    </xf>
    <xf numFmtId="0" fontId="38" fillId="18" borderId="27" xfId="0" applyFont="1" applyFill="1" applyBorder="1" applyAlignment="1">
      <alignment horizontal="left" vertical="center" indent="1"/>
    </xf>
    <xf numFmtId="165" fontId="39" fillId="18" borderId="71" xfId="0" applyNumberFormat="1" applyFont="1" applyFill="1" applyBorder="1" applyAlignment="1">
      <alignment horizontal="center" vertical="center"/>
    </xf>
    <xf numFmtId="165" fontId="39" fillId="18" borderId="36" xfId="0" applyNumberFormat="1" applyFont="1" applyFill="1" applyBorder="1" applyAlignment="1">
      <alignment horizontal="center" vertical="center"/>
    </xf>
    <xf numFmtId="165" fontId="39" fillId="18" borderId="53" xfId="0" applyNumberFormat="1" applyFont="1" applyFill="1" applyBorder="1" applyAlignment="1">
      <alignment horizontal="center" vertical="center"/>
    </xf>
    <xf numFmtId="165" fontId="39" fillId="18" borderId="27" xfId="0" applyNumberFormat="1" applyFont="1" applyFill="1" applyBorder="1" applyAlignment="1">
      <alignment horizontal="center" vertical="center"/>
    </xf>
    <xf numFmtId="165" fontId="39" fillId="18" borderId="35" xfId="0" applyNumberFormat="1" applyFont="1" applyFill="1" applyBorder="1" applyAlignment="1">
      <alignment horizontal="center" vertical="center"/>
    </xf>
    <xf numFmtId="9" fontId="39" fillId="18" borderId="72" xfId="4" applyFont="1" applyFill="1" applyBorder="1" applyAlignment="1">
      <alignment horizontal="center" vertical="center"/>
    </xf>
    <xf numFmtId="0" fontId="39" fillId="18" borderId="78" xfId="0" applyFont="1" applyFill="1" applyBorder="1" applyAlignment="1">
      <alignment horizontal="center" vertical="center"/>
    </xf>
    <xf numFmtId="165" fontId="29" fillId="0" borderId="27" xfId="0" applyNumberFormat="1" applyFont="1" applyBorder="1" applyAlignment="1">
      <alignment horizontal="center"/>
    </xf>
    <xf numFmtId="165" fontId="4" fillId="8" borderId="5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37" fillId="20" borderId="0" xfId="0" applyFont="1" applyFill="1" applyAlignment="1">
      <alignment horizontal="center" vertical="center" textRotation="45"/>
    </xf>
    <xf numFmtId="0" fontId="37" fillId="20" borderId="0" xfId="0" applyFont="1" applyFill="1" applyAlignment="1">
      <alignment horizontal="center" vertical="center" textRotation="90" wrapText="1"/>
    </xf>
    <xf numFmtId="0" fontId="37" fillId="20" borderId="79" xfId="0" applyFont="1" applyFill="1" applyBorder="1" applyAlignment="1">
      <alignment horizontal="center" vertical="center" textRotation="90" wrapText="1"/>
    </xf>
    <xf numFmtId="0" fontId="37" fillId="20" borderId="80" xfId="0" applyFont="1" applyFill="1" applyBorder="1" applyAlignment="1">
      <alignment horizontal="center" vertical="center" textRotation="90" wrapText="1"/>
    </xf>
    <xf numFmtId="0" fontId="4" fillId="8" borderId="19" xfId="0" applyFont="1" applyFill="1" applyBorder="1" applyAlignment="1">
      <alignment horizontal="center"/>
    </xf>
    <xf numFmtId="20" fontId="4" fillId="8" borderId="1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165" fontId="38" fillId="20" borderId="18" xfId="0" applyNumberFormat="1" applyFont="1" applyFill="1" applyBorder="1" applyAlignment="1">
      <alignment horizontal="center" vertical="center"/>
    </xf>
    <xf numFmtId="0" fontId="38" fillId="19" borderId="56" xfId="0" applyFont="1" applyFill="1" applyBorder="1" applyAlignment="1">
      <alignment horizontal="center" vertical="center"/>
    </xf>
    <xf numFmtId="0" fontId="38" fillId="19" borderId="45" xfId="0" applyFont="1" applyFill="1" applyBorder="1" applyAlignment="1">
      <alignment horizontal="left" vertical="center" indent="1"/>
    </xf>
    <xf numFmtId="165" fontId="39" fillId="19" borderId="2" xfId="0" applyNumberFormat="1" applyFont="1" applyFill="1" applyBorder="1" applyAlignment="1">
      <alignment horizontal="center" vertical="center"/>
    </xf>
    <xf numFmtId="165" fontId="39" fillId="19" borderId="45" xfId="0" applyNumberFormat="1" applyFont="1" applyFill="1" applyBorder="1" applyAlignment="1">
      <alignment horizontal="center" vertical="center"/>
    </xf>
    <xf numFmtId="165" fontId="39" fillId="19" borderId="48" xfId="0" applyNumberFormat="1" applyFont="1" applyFill="1" applyBorder="1" applyAlignment="1">
      <alignment horizontal="center" vertical="center"/>
    </xf>
    <xf numFmtId="165" fontId="39" fillId="19" borderId="18" xfId="0" applyNumberFormat="1" applyFont="1" applyFill="1" applyBorder="1" applyAlignment="1">
      <alignment horizontal="center" vertical="center"/>
    </xf>
    <xf numFmtId="165" fontId="39" fillId="19" borderId="1" xfId="0" applyNumberFormat="1" applyFont="1" applyFill="1" applyBorder="1" applyAlignment="1">
      <alignment horizontal="center" vertical="center"/>
    </xf>
    <xf numFmtId="165" fontId="39" fillId="19" borderId="8" xfId="0" applyNumberFormat="1" applyFont="1" applyFill="1" applyBorder="1" applyAlignment="1">
      <alignment horizontal="center" vertical="center"/>
    </xf>
    <xf numFmtId="165" fontId="39" fillId="19" borderId="16" xfId="0" applyNumberFormat="1" applyFont="1" applyFill="1" applyBorder="1" applyAlignment="1">
      <alignment horizontal="center" vertical="center"/>
    </xf>
    <xf numFmtId="165" fontId="39" fillId="19" borderId="40" xfId="0" applyNumberFormat="1" applyFont="1" applyFill="1" applyBorder="1" applyAlignment="1">
      <alignment horizontal="center" vertical="center"/>
    </xf>
    <xf numFmtId="9" fontId="39" fillId="19" borderId="18" xfId="4" applyFont="1" applyFill="1" applyBorder="1" applyAlignment="1">
      <alignment horizontal="center" vertical="center"/>
    </xf>
    <xf numFmtId="0" fontId="39" fillId="19" borderId="81" xfId="0" applyFont="1" applyFill="1" applyBorder="1" applyAlignment="1">
      <alignment horizontal="center" vertical="center"/>
    </xf>
    <xf numFmtId="165" fontId="38" fillId="20" borderId="21" xfId="0" applyNumberFormat="1" applyFont="1" applyFill="1" applyBorder="1" applyAlignment="1">
      <alignment horizontal="center" vertical="center"/>
    </xf>
    <xf numFmtId="0" fontId="38" fillId="19" borderId="61" xfId="0" applyFont="1" applyFill="1" applyBorder="1" applyAlignment="1">
      <alignment horizontal="center" vertical="center"/>
    </xf>
    <xf numFmtId="165" fontId="39" fillId="19" borderId="49" xfId="0" applyNumberFormat="1" applyFont="1" applyFill="1" applyBorder="1" applyAlignment="1">
      <alignment horizontal="center" vertical="center"/>
    </xf>
    <xf numFmtId="165" fontId="39" fillId="19" borderId="31" xfId="0" applyNumberFormat="1" applyFont="1" applyFill="1" applyBorder="1" applyAlignment="1">
      <alignment horizontal="center" vertical="center"/>
    </xf>
    <xf numFmtId="9" fontId="39" fillId="19" borderId="21" xfId="4" applyFont="1" applyFill="1" applyBorder="1" applyAlignment="1">
      <alignment horizontal="center" vertical="center"/>
    </xf>
    <xf numFmtId="0" fontId="38" fillId="22" borderId="61" xfId="0" applyFont="1" applyFill="1" applyBorder="1" applyAlignment="1">
      <alignment horizontal="center" vertical="center"/>
    </xf>
    <xf numFmtId="165" fontId="39" fillId="18" borderId="49" xfId="0" applyNumberFormat="1" applyFont="1" applyFill="1" applyBorder="1" applyAlignment="1">
      <alignment horizontal="center" vertical="center"/>
    </xf>
    <xf numFmtId="165" fontId="39" fillId="18" borderId="31" xfId="0" applyNumberFormat="1" applyFont="1" applyFill="1" applyBorder="1" applyAlignment="1">
      <alignment horizontal="center" vertical="center"/>
    </xf>
    <xf numFmtId="9" fontId="39" fillId="18" borderId="21" xfId="4" applyFont="1" applyFill="1" applyBorder="1" applyAlignment="1">
      <alignment horizontal="center" vertical="center"/>
    </xf>
    <xf numFmtId="165" fontId="38" fillId="20" borderId="27" xfId="0" applyNumberFormat="1" applyFont="1" applyFill="1" applyBorder="1" applyAlignment="1">
      <alignment horizontal="center" vertical="center"/>
    </xf>
    <xf numFmtId="0" fontId="38" fillId="22" borderId="71" xfId="0" applyFont="1" applyFill="1" applyBorder="1" applyAlignment="1">
      <alignment horizontal="center" vertical="center"/>
    </xf>
    <xf numFmtId="165" fontId="39" fillId="18" borderId="72" xfId="0" applyNumberFormat="1" applyFont="1" applyFill="1" applyBorder="1" applyAlignment="1">
      <alignment horizontal="center" vertical="center"/>
    </xf>
    <xf numFmtId="9" fontId="39" fillId="18" borderId="27" xfId="4" applyFont="1" applyFill="1" applyBorder="1" applyAlignment="1">
      <alignment horizontal="center" vertical="center"/>
    </xf>
    <xf numFmtId="9" fontId="39" fillId="19" borderId="48" xfId="4" applyFont="1" applyFill="1" applyBorder="1" applyAlignment="1">
      <alignment horizontal="center" vertical="center"/>
    </xf>
    <xf numFmtId="165" fontId="29" fillId="2" borderId="21" xfId="0" applyNumberFormat="1" applyFont="1" applyFill="1" applyBorder="1" applyAlignment="1">
      <alignment horizontal="center" vertical="center"/>
    </xf>
    <xf numFmtId="165" fontId="29" fillId="2" borderId="27" xfId="0" applyNumberFormat="1" applyFont="1" applyFill="1" applyBorder="1" applyAlignment="1">
      <alignment horizontal="center" vertical="center"/>
    </xf>
    <xf numFmtId="165" fontId="29" fillId="2" borderId="18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29" fillId="0" borderId="0" xfId="0" applyNumberFormat="1" applyFont="1"/>
    <xf numFmtId="20" fontId="29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9" fillId="0" borderId="4" xfId="0" applyFont="1" applyBorder="1"/>
    <xf numFmtId="1" fontId="29" fillId="0" borderId="0" xfId="0" applyNumberFormat="1" applyFont="1"/>
    <xf numFmtId="164" fontId="29" fillId="0" borderId="0" xfId="6"/>
    <xf numFmtId="0" fontId="2" fillId="0" borderId="0" xfId="1" applyAlignment="1">
      <alignment horizontal="left" wrapText="1"/>
    </xf>
    <xf numFmtId="0" fontId="2" fillId="0" borderId="5" xfId="1" applyBorder="1" applyAlignment="1">
      <alignment horizontal="left" wrapText="1"/>
    </xf>
    <xf numFmtId="0" fontId="5" fillId="0" borderId="37" xfId="1" applyFont="1" applyBorder="1" applyAlignment="1">
      <alignment horizontal="center"/>
    </xf>
    <xf numFmtId="0" fontId="2" fillId="0" borderId="67" xfId="1" applyBorder="1" applyAlignment="1">
      <alignment horizontal="center"/>
    </xf>
    <xf numFmtId="3" fontId="2" fillId="0" borderId="20" xfId="1" applyNumberFormat="1" applyBorder="1" applyAlignment="1">
      <alignment horizontal="center"/>
    </xf>
    <xf numFmtId="3" fontId="2" fillId="0" borderId="41" xfId="1" applyNumberFormat="1" applyBorder="1" applyAlignment="1">
      <alignment horizontal="center"/>
    </xf>
    <xf numFmtId="3" fontId="2" fillId="0" borderId="52" xfId="1" applyNumberFormat="1" applyBorder="1" applyAlignment="1">
      <alignment horizontal="center"/>
    </xf>
    <xf numFmtId="3" fontId="2" fillId="0" borderId="24" xfId="1" applyNumberFormat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4" fillId="11" borderId="49" xfId="2" applyFont="1" applyFill="1" applyBorder="1" applyAlignment="1">
      <alignment horizontal="center"/>
    </xf>
    <xf numFmtId="0" fontId="2" fillId="0" borderId="13" xfId="3" applyBorder="1" applyAlignment="1">
      <alignment horizontal="center"/>
    </xf>
    <xf numFmtId="0" fontId="2" fillId="0" borderId="25" xfId="3" applyBorder="1" applyAlignment="1">
      <alignment horizontal="center"/>
    </xf>
    <xf numFmtId="0" fontId="2" fillId="0" borderId="11" xfId="5" applyFont="1" applyBorder="1" applyAlignment="1">
      <alignment horizontal="center"/>
    </xf>
    <xf numFmtId="0" fontId="2" fillId="0" borderId="13" xfId="5" applyFont="1" applyBorder="1" applyAlignment="1">
      <alignment horizontal="center"/>
    </xf>
    <xf numFmtId="0" fontId="2" fillId="0" borderId="23" xfId="5" applyFont="1" applyBorder="1" applyAlignment="1">
      <alignment horizontal="center"/>
    </xf>
    <xf numFmtId="0" fontId="42" fillId="2" borderId="10" xfId="0" applyFont="1" applyFill="1" applyBorder="1" applyAlignment="1">
      <alignment horizontal="center" vertical="center" wrapText="1"/>
    </xf>
    <xf numFmtId="0" fontId="42" fillId="9" borderId="16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0" fontId="42" fillId="0" borderId="4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2" xfId="0" applyFont="1" applyBorder="1"/>
    <xf numFmtId="0" fontId="42" fillId="2" borderId="8" xfId="0" applyFont="1" applyFill="1" applyBorder="1" applyAlignment="1">
      <alignment horizontal="center" vertical="center" wrapText="1"/>
    </xf>
    <xf numFmtId="0" fontId="42" fillId="9" borderId="17" xfId="0" applyFont="1" applyFill="1" applyBorder="1" applyAlignment="1">
      <alignment horizontal="center" vertical="center" wrapText="1"/>
    </xf>
    <xf numFmtId="0" fontId="42" fillId="10" borderId="17" xfId="0" applyFont="1" applyFill="1" applyBorder="1" applyAlignment="1">
      <alignment horizontal="center" vertical="center" wrapText="1"/>
    </xf>
    <xf numFmtId="0" fontId="42" fillId="10" borderId="17" xfId="0" applyFont="1" applyFill="1" applyBorder="1" applyAlignment="1">
      <alignment horizontal="center" vertical="center"/>
    </xf>
    <xf numFmtId="0" fontId="42" fillId="10" borderId="70" xfId="0" applyFont="1" applyFill="1" applyBorder="1" applyAlignment="1">
      <alignment horizontal="center" vertical="center" wrapText="1"/>
    </xf>
    <xf numFmtId="0" fontId="42" fillId="10" borderId="16" xfId="0" applyFont="1" applyFill="1" applyBorder="1" applyAlignment="1">
      <alignment horizontal="center" vertical="center" wrapText="1"/>
    </xf>
    <xf numFmtId="0" fontId="42" fillId="10" borderId="16" xfId="0" applyFont="1" applyFill="1" applyBorder="1" applyAlignment="1">
      <alignment horizontal="center" vertical="center"/>
    </xf>
    <xf numFmtId="0" fontId="42" fillId="10" borderId="40" xfId="0" applyFont="1" applyFill="1" applyBorder="1" applyAlignment="1">
      <alignment horizontal="center" vertical="center" wrapText="1"/>
    </xf>
    <xf numFmtId="0" fontId="42" fillId="10" borderId="9" xfId="0" applyFont="1" applyFill="1" applyBorder="1" applyAlignment="1">
      <alignment horizontal="center" vertical="center" wrapText="1"/>
    </xf>
    <xf numFmtId="0" fontId="41" fillId="10" borderId="62" xfId="0" applyFont="1" applyFill="1" applyBorder="1" applyAlignment="1">
      <alignment horizontal="center" vertical="center"/>
    </xf>
    <xf numFmtId="0" fontId="41" fillId="10" borderId="63" xfId="0" applyFont="1" applyFill="1" applyBorder="1" applyAlignment="1">
      <alignment horizontal="center" vertical="center"/>
    </xf>
    <xf numFmtId="0" fontId="41" fillId="10" borderId="47" xfId="0" applyFont="1" applyFill="1" applyBorder="1" applyAlignment="1">
      <alignment horizontal="center" vertical="center"/>
    </xf>
    <xf numFmtId="0" fontId="41" fillId="10" borderId="22" xfId="0" applyFont="1" applyFill="1" applyBorder="1" applyAlignment="1">
      <alignment horizontal="center" vertical="center"/>
    </xf>
    <xf numFmtId="0" fontId="41" fillId="10" borderId="35" xfId="0" applyFont="1" applyFill="1" applyBorder="1" applyAlignment="1">
      <alignment horizontal="center" vertical="center"/>
    </xf>
    <xf numFmtId="0" fontId="41" fillId="10" borderId="53" xfId="0" applyFont="1" applyFill="1" applyBorder="1" applyAlignment="1">
      <alignment horizontal="center" vertical="center"/>
    </xf>
    <xf numFmtId="0" fontId="1" fillId="10" borderId="63" xfId="0" applyFont="1" applyFill="1" applyBorder="1" applyAlignment="1">
      <alignment horizontal="center" vertical="center"/>
    </xf>
    <xf numFmtId="0" fontId="5" fillId="10" borderId="19" xfId="1" applyFont="1" applyFill="1" applyBorder="1" applyAlignment="1">
      <alignment horizontal="center"/>
    </xf>
    <xf numFmtId="0" fontId="9" fillId="10" borderId="16" xfId="1" applyFont="1" applyFill="1" applyBorder="1" applyAlignment="1">
      <alignment horizontal="center"/>
    </xf>
    <xf numFmtId="0" fontId="9" fillId="10" borderId="11" xfId="1" applyFont="1" applyFill="1" applyBorder="1" applyAlignment="1">
      <alignment horizontal="center"/>
    </xf>
    <xf numFmtId="3" fontId="2" fillId="0" borderId="83" xfId="1" applyNumberFormat="1" applyBorder="1" applyAlignment="1">
      <alignment horizontal="center"/>
    </xf>
    <xf numFmtId="0" fontId="4" fillId="2" borderId="55" xfId="1" applyFont="1" applyFill="1" applyBorder="1" applyAlignment="1">
      <alignment horizontal="center"/>
    </xf>
    <xf numFmtId="0" fontId="4" fillId="2" borderId="57" xfId="1" applyFont="1" applyFill="1" applyBorder="1" applyAlignment="1">
      <alignment horizontal="center" vertical="center"/>
    </xf>
    <xf numFmtId="20" fontId="4" fillId="2" borderId="17" xfId="1" applyNumberFormat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 wrapText="1"/>
    </xf>
    <xf numFmtId="0" fontId="38" fillId="26" borderId="0" xfId="0" applyFont="1" applyFill="1" applyAlignment="1">
      <alignment horizontal="center" vertical="center"/>
    </xf>
    <xf numFmtId="165" fontId="39" fillId="26" borderId="0" xfId="0" applyNumberFormat="1" applyFont="1" applyFill="1" applyAlignment="1">
      <alignment horizontal="center" vertical="center"/>
    </xf>
    <xf numFmtId="9" fontId="39" fillId="26" borderId="0" xfId="4" applyFont="1" applyFill="1" applyAlignment="1">
      <alignment horizontal="center" vertical="center"/>
    </xf>
    <xf numFmtId="0" fontId="39" fillId="26" borderId="0" xfId="0" applyFont="1" applyFill="1" applyAlignment="1">
      <alignment horizontal="center" vertical="center"/>
    </xf>
    <xf numFmtId="0" fontId="29" fillId="10" borderId="0" xfId="0" applyFont="1" applyFill="1"/>
    <xf numFmtId="0" fontId="0" fillId="10" borderId="0" xfId="0" applyFill="1" applyAlignment="1">
      <alignment horizontal="center" vertical="center"/>
    </xf>
    <xf numFmtId="0" fontId="37" fillId="21" borderId="59" xfId="0" applyFont="1" applyFill="1" applyBorder="1" applyAlignment="1">
      <alignment horizontal="center" vertical="center" textRotation="90" wrapText="1"/>
    </xf>
    <xf numFmtId="0" fontId="37" fillId="21" borderId="82" xfId="0" applyFont="1" applyFill="1" applyBorder="1" applyAlignment="1">
      <alignment horizontal="center" vertical="center" textRotation="90" wrapText="1"/>
    </xf>
    <xf numFmtId="0" fontId="38" fillId="19" borderId="18" xfId="0" applyFont="1" applyFill="1" applyBorder="1" applyAlignment="1">
      <alignment horizontal="left" vertical="center" indent="1"/>
    </xf>
    <xf numFmtId="165" fontId="39" fillId="19" borderId="56" xfId="0" applyNumberFormat="1" applyFont="1" applyFill="1" applyBorder="1" applyAlignment="1">
      <alignment horizontal="center" vertical="center"/>
    </xf>
    <xf numFmtId="165" fontId="39" fillId="19" borderId="29" xfId="0" applyNumberFormat="1" applyFont="1" applyFill="1" applyBorder="1" applyAlignment="1">
      <alignment horizontal="center" vertical="center"/>
    </xf>
    <xf numFmtId="0" fontId="29" fillId="0" borderId="2" xfId="0" applyFont="1" applyBorder="1"/>
    <xf numFmtId="0" fontId="29" fillId="0" borderId="42" xfId="0" applyFont="1" applyBorder="1"/>
    <xf numFmtId="165" fontId="4" fillId="8" borderId="66" xfId="0" applyNumberFormat="1" applyFont="1" applyFill="1" applyBorder="1" applyAlignment="1">
      <alignment horizontal="center" vertical="center"/>
    </xf>
    <xf numFmtId="0" fontId="37" fillId="26" borderId="0" xfId="0" applyFont="1" applyFill="1" applyAlignment="1">
      <alignment horizontal="center" vertical="center" textRotation="45"/>
    </xf>
    <xf numFmtId="0" fontId="37" fillId="26" borderId="0" xfId="0" applyFont="1" applyFill="1" applyAlignment="1">
      <alignment horizontal="center" vertical="center" textRotation="90" wrapText="1"/>
    </xf>
    <xf numFmtId="165" fontId="39" fillId="19" borderId="13" xfId="0" applyNumberFormat="1" applyFont="1" applyFill="1" applyBorder="1" applyAlignment="1">
      <alignment horizontal="center" vertical="center"/>
    </xf>
    <xf numFmtId="165" fontId="39" fillId="18" borderId="13" xfId="0" applyNumberFormat="1" applyFont="1" applyFill="1" applyBorder="1" applyAlignment="1">
      <alignment horizontal="center" vertical="center"/>
    </xf>
    <xf numFmtId="165" fontId="39" fillId="18" borderId="23" xfId="0" applyNumberFormat="1" applyFont="1" applyFill="1" applyBorder="1" applyAlignment="1">
      <alignment horizontal="center" vertical="center"/>
    </xf>
    <xf numFmtId="0" fontId="0" fillId="10" borderId="0" xfId="0" applyFill="1"/>
    <xf numFmtId="0" fontId="4" fillId="27" borderId="55" xfId="0" applyFont="1" applyFill="1" applyBorder="1" applyAlignment="1">
      <alignment horizontal="center" vertical="center"/>
    </xf>
    <xf numFmtId="0" fontId="1" fillId="27" borderId="55" xfId="0" applyFont="1" applyFill="1" applyBorder="1" applyAlignment="1">
      <alignment vertical="center"/>
    </xf>
    <xf numFmtId="0" fontId="1" fillId="27" borderId="55" xfId="0" applyFont="1" applyFill="1" applyBorder="1" applyAlignment="1">
      <alignment vertical="center" wrapText="1"/>
    </xf>
    <xf numFmtId="20" fontId="4" fillId="16" borderId="20" xfId="0" applyNumberFormat="1" applyFont="1" applyFill="1" applyBorder="1" applyAlignment="1">
      <alignment horizontal="center"/>
    </xf>
    <xf numFmtId="0" fontId="4" fillId="16" borderId="20" xfId="0" applyFont="1" applyFill="1" applyBorder="1" applyAlignment="1">
      <alignment horizontal="center"/>
    </xf>
    <xf numFmtId="20" fontId="4" fillId="8" borderId="20" xfId="0" applyNumberFormat="1" applyFont="1" applyFill="1" applyBorder="1" applyAlignment="1">
      <alignment horizontal="center"/>
    </xf>
    <xf numFmtId="0" fontId="4" fillId="8" borderId="20" xfId="0" applyFont="1" applyFill="1" applyBorder="1" applyAlignment="1">
      <alignment horizontal="center"/>
    </xf>
    <xf numFmtId="20" fontId="4" fillId="16" borderId="13" xfId="0" applyNumberFormat="1" applyFont="1" applyFill="1" applyBorder="1" applyAlignment="1">
      <alignment horizontal="center"/>
    </xf>
    <xf numFmtId="20" fontId="4" fillId="2" borderId="13" xfId="0" applyNumberFormat="1" applyFont="1" applyFill="1" applyBorder="1" applyAlignment="1">
      <alignment horizontal="center"/>
    </xf>
    <xf numFmtId="0" fontId="4" fillId="0" borderId="83" xfId="0" applyFont="1" applyBorder="1" applyAlignment="1">
      <alignment horizontal="center"/>
    </xf>
    <xf numFmtId="0" fontId="4" fillId="0" borderId="49" xfId="0" applyFont="1" applyBorder="1" applyAlignment="1">
      <alignment vertical="center"/>
    </xf>
    <xf numFmtId="0" fontId="4" fillId="0" borderId="49" xfId="0" applyFont="1" applyBorder="1" applyAlignment="1">
      <alignment horizontal="center"/>
    </xf>
    <xf numFmtId="0" fontId="4" fillId="7" borderId="54" xfId="3" applyFont="1" applyFill="1" applyBorder="1" applyAlignment="1">
      <alignment horizontal="center"/>
    </xf>
    <xf numFmtId="20" fontId="2" fillId="0" borderId="16" xfId="3" applyNumberFormat="1" applyBorder="1" applyAlignment="1">
      <alignment horizontal="center"/>
    </xf>
    <xf numFmtId="20" fontId="2" fillId="0" borderId="35" xfId="3" applyNumberFormat="1" applyBorder="1" applyAlignment="1">
      <alignment horizontal="center"/>
    </xf>
    <xf numFmtId="0" fontId="4" fillId="0" borderId="8" xfId="3" applyFont="1" applyBorder="1" applyAlignment="1">
      <alignment horizontal="center"/>
    </xf>
    <xf numFmtId="0" fontId="4" fillId="0" borderId="70" xfId="3" applyFont="1" applyBorder="1" applyAlignment="1">
      <alignment horizontal="center"/>
    </xf>
    <xf numFmtId="20" fontId="2" fillId="0" borderId="13" xfId="1" applyNumberFormat="1" applyBorder="1" applyAlignment="1">
      <alignment horizontal="center"/>
    </xf>
    <xf numFmtId="20" fontId="2" fillId="0" borderId="13" xfId="1" applyNumberFormat="1" applyBorder="1" applyAlignment="1">
      <alignment horizontal="center" vertical="center"/>
    </xf>
    <xf numFmtId="0" fontId="33" fillId="0" borderId="19" xfId="5" applyFont="1" applyBorder="1" applyAlignment="1">
      <alignment horizontal="center"/>
    </xf>
    <xf numFmtId="20" fontId="4" fillId="2" borderId="20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4" fillId="0" borderId="68" xfId="1" applyFont="1" applyBorder="1" applyAlignment="1">
      <alignment horizontal="center" vertical="center"/>
    </xf>
    <xf numFmtId="0" fontId="4" fillId="4" borderId="34" xfId="1" applyFont="1" applyFill="1" applyBorder="1" applyAlignment="1">
      <alignment horizontal="center" vertical="center"/>
    </xf>
    <xf numFmtId="0" fontId="4" fillId="0" borderId="51" xfId="1" applyFont="1" applyBorder="1" applyAlignment="1">
      <alignment horizontal="center"/>
    </xf>
    <xf numFmtId="165" fontId="4" fillId="10" borderId="0" xfId="0" applyNumberFormat="1" applyFont="1" applyFill="1" applyAlignment="1">
      <alignment horizontal="center" vertical="center"/>
    </xf>
    <xf numFmtId="165" fontId="39" fillId="18" borderId="50" xfId="0" applyNumberFormat="1" applyFont="1" applyFill="1" applyBorder="1" applyAlignment="1">
      <alignment horizontal="center" vertical="center"/>
    </xf>
    <xf numFmtId="0" fontId="5" fillId="0" borderId="18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44" fillId="0" borderId="21" xfId="1" applyFont="1" applyBorder="1" applyAlignment="1">
      <alignment horizontal="center"/>
    </xf>
    <xf numFmtId="0" fontId="18" fillId="0" borderId="27" xfId="1" applyFont="1" applyBorder="1" applyAlignment="1">
      <alignment horizontal="center"/>
    </xf>
    <xf numFmtId="0" fontId="29" fillId="10" borderId="19" xfId="0" applyFont="1" applyFill="1" applyBorder="1"/>
    <xf numFmtId="0" fontId="29" fillId="0" borderId="19" xfId="0" applyFont="1" applyBorder="1"/>
    <xf numFmtId="0" fontId="29" fillId="10" borderId="16" xfId="0" applyFont="1" applyFill="1" applyBorder="1"/>
    <xf numFmtId="165" fontId="38" fillId="20" borderId="12" xfId="0" applyNumberFormat="1" applyFont="1" applyFill="1" applyBorder="1" applyAlignment="1">
      <alignment horizontal="center" vertical="center"/>
    </xf>
    <xf numFmtId="165" fontId="29" fillId="0" borderId="13" xfId="0" applyNumberFormat="1" applyFont="1" applyBorder="1" applyAlignment="1">
      <alignment horizontal="center"/>
    </xf>
    <xf numFmtId="0" fontId="29" fillId="0" borderId="35" xfId="0" applyFont="1" applyBorder="1"/>
    <xf numFmtId="165" fontId="29" fillId="0" borderId="23" xfId="0" applyNumberFormat="1" applyFont="1" applyBorder="1" applyAlignment="1">
      <alignment horizontal="center"/>
    </xf>
    <xf numFmtId="0" fontId="38" fillId="18" borderId="30" xfId="0" applyFont="1" applyFill="1" applyBorder="1" applyAlignment="1">
      <alignment horizontal="center" vertical="center"/>
    </xf>
    <xf numFmtId="0" fontId="29" fillId="10" borderId="29" xfId="0" applyFont="1" applyFill="1" applyBorder="1"/>
    <xf numFmtId="0" fontId="29" fillId="10" borderId="39" xfId="0" applyFont="1" applyFill="1" applyBorder="1"/>
    <xf numFmtId="0" fontId="29" fillId="0" borderId="36" xfId="0" applyFont="1" applyBorder="1"/>
    <xf numFmtId="0" fontId="39" fillId="19" borderId="49" xfId="0" applyFont="1" applyFill="1" applyBorder="1" applyAlignment="1">
      <alignment horizontal="center" vertical="center"/>
    </xf>
    <xf numFmtId="165" fontId="38" fillId="20" borderId="10" xfId="0" applyNumberFormat="1" applyFont="1" applyFill="1" applyBorder="1" applyAlignment="1">
      <alignment horizontal="center" vertical="center"/>
    </xf>
    <xf numFmtId="0" fontId="38" fillId="18" borderId="40" xfId="0" applyFont="1" applyFill="1" applyBorder="1" applyAlignment="1">
      <alignment horizontal="center" vertical="center"/>
    </xf>
    <xf numFmtId="165" fontId="0" fillId="10" borderId="11" xfId="0" applyNumberFormat="1" applyFill="1" applyBorder="1" applyAlignment="1">
      <alignment horizontal="center" vertical="center" wrapText="1"/>
    </xf>
    <xf numFmtId="165" fontId="0" fillId="10" borderId="13" xfId="0" applyNumberFormat="1" applyFill="1" applyBorder="1" applyAlignment="1">
      <alignment horizontal="center" vertical="center" wrapText="1"/>
    </xf>
    <xf numFmtId="0" fontId="4" fillId="9" borderId="48" xfId="2" applyFont="1" applyFill="1" applyBorder="1" applyAlignment="1">
      <alignment horizontal="center"/>
    </xf>
    <xf numFmtId="0" fontId="2" fillId="0" borderId="0" xfId="1" applyBorder="1"/>
    <xf numFmtId="165" fontId="4" fillId="0" borderId="0" xfId="0" applyNumberFormat="1" applyFont="1" applyFill="1" applyBorder="1" applyAlignment="1">
      <alignment horizontal="center" vertical="center"/>
    </xf>
    <xf numFmtId="0" fontId="29" fillId="0" borderId="0" xfId="0" applyFont="1" applyBorder="1"/>
    <xf numFmtId="0" fontId="0" fillId="0" borderId="14" xfId="0" applyBorder="1"/>
    <xf numFmtId="0" fontId="0" fillId="0" borderId="7" xfId="0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47" xfId="1" applyFont="1" applyFill="1" applyBorder="1" applyAlignment="1">
      <alignment horizontal="center" vertical="center" wrapText="1"/>
    </xf>
    <xf numFmtId="14" fontId="2" fillId="0" borderId="24" xfId="1" applyNumberFormat="1" applyBorder="1" applyAlignment="1">
      <alignment horizontal="center" vertical="center"/>
    </xf>
    <xf numFmtId="20" fontId="2" fillId="0" borderId="24" xfId="1" applyNumberFormat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58" xfId="1" applyFont="1" applyFill="1" applyBorder="1" applyAlignment="1">
      <alignment horizontal="center" vertical="center"/>
    </xf>
    <xf numFmtId="0" fontId="4" fillId="4" borderId="58" xfId="1" applyFont="1" applyFill="1" applyBorder="1" applyAlignment="1">
      <alignment horizontal="center" vertical="center"/>
    </xf>
    <xf numFmtId="0" fontId="4" fillId="2" borderId="59" xfId="1" applyFont="1" applyFill="1" applyBorder="1" applyAlignment="1">
      <alignment horizontal="center" vertical="center" wrapText="1"/>
    </xf>
    <xf numFmtId="0" fontId="4" fillId="2" borderId="63" xfId="1" applyFont="1" applyFill="1" applyBorder="1" applyAlignment="1">
      <alignment horizontal="center" vertical="top" wrapText="1"/>
    </xf>
    <xf numFmtId="0" fontId="0" fillId="0" borderId="6" xfId="0" applyBorder="1" applyAlignment="1"/>
    <xf numFmtId="0" fontId="0" fillId="0" borderId="14" xfId="0" applyBorder="1" applyAlignment="1"/>
    <xf numFmtId="0" fontId="0" fillId="0" borderId="7" xfId="0" applyBorder="1" applyAlignment="1"/>
    <xf numFmtId="0" fontId="0" fillId="0" borderId="6" xfId="0" applyBorder="1"/>
    <xf numFmtId="0" fontId="4" fillId="2" borderId="16" xfId="1" applyFont="1" applyFill="1" applyBorder="1" applyAlignment="1">
      <alignment horizontal="center" vertical="center"/>
    </xf>
    <xf numFmtId="0" fontId="4" fillId="4" borderId="55" xfId="1" applyFont="1" applyFill="1" applyBorder="1" applyAlignment="1">
      <alignment horizontal="center" vertical="center"/>
    </xf>
    <xf numFmtId="0" fontId="4" fillId="2" borderId="64" xfId="1" applyFont="1" applyFill="1" applyBorder="1" applyAlignment="1">
      <alignment horizontal="center" vertical="top" wrapText="1"/>
    </xf>
    <xf numFmtId="0" fontId="4" fillId="2" borderId="55" xfId="1" applyFont="1" applyFill="1" applyBorder="1" applyAlignment="1">
      <alignment horizontal="center" vertical="center"/>
    </xf>
    <xf numFmtId="0" fontId="4" fillId="2" borderId="65" xfId="1" applyFont="1" applyFill="1" applyBorder="1" applyAlignment="1">
      <alignment horizontal="center" vertical="top" wrapText="1"/>
    </xf>
    <xf numFmtId="0" fontId="37" fillId="26" borderId="0" xfId="0" applyFont="1" applyFill="1" applyAlignment="1">
      <alignment horizontal="center" vertical="center" textRotation="90" wrapText="1"/>
    </xf>
    <xf numFmtId="0" fontId="29" fillId="10" borderId="30" xfId="0" applyFont="1" applyFill="1" applyBorder="1"/>
    <xf numFmtId="0" fontId="29" fillId="10" borderId="40" xfId="0" applyFont="1" applyFill="1" applyBorder="1"/>
    <xf numFmtId="0" fontId="29" fillId="0" borderId="53" xfId="0" applyFont="1" applyBorder="1"/>
    <xf numFmtId="165" fontId="0" fillId="10" borderId="18" xfId="0" applyNumberFormat="1" applyFill="1" applyBorder="1" applyAlignment="1">
      <alignment horizontal="center" vertical="center" wrapText="1"/>
    </xf>
    <xf numFmtId="165" fontId="0" fillId="10" borderId="21" xfId="0" applyNumberFormat="1" applyFill="1" applyBorder="1" applyAlignment="1">
      <alignment horizontal="center" vertical="center" wrapText="1"/>
    </xf>
    <xf numFmtId="165" fontId="0" fillId="10" borderId="27" xfId="0" applyNumberForma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top" wrapText="1"/>
    </xf>
    <xf numFmtId="0" fontId="4" fillId="2" borderId="20" xfId="1" applyFont="1" applyFill="1" applyBorder="1" applyAlignment="1">
      <alignment horizontal="center" vertical="top" wrapText="1"/>
    </xf>
    <xf numFmtId="0" fontId="4" fillId="2" borderId="16" xfId="1" applyFont="1" applyFill="1" applyBorder="1" applyAlignment="1">
      <alignment horizontal="center" wrapText="1"/>
    </xf>
    <xf numFmtId="0" fontId="4" fillId="2" borderId="35" xfId="1" applyFont="1" applyFill="1" applyBorder="1" applyAlignment="1">
      <alignment horizontal="center" wrapText="1"/>
    </xf>
    <xf numFmtId="0" fontId="4" fillId="2" borderId="51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top" wrapText="1"/>
    </xf>
    <xf numFmtId="0" fontId="20" fillId="12" borderId="70" xfId="1" applyFont="1" applyFill="1" applyBorder="1" applyAlignment="1">
      <alignment horizontal="left"/>
    </xf>
    <xf numFmtId="0" fontId="2" fillId="0" borderId="39" xfId="1" applyBorder="1" applyAlignment="1">
      <alignment horizontal="center"/>
    </xf>
    <xf numFmtId="0" fontId="2" fillId="0" borderId="31" xfId="1" applyBorder="1" applyAlignment="1">
      <alignment horizontal="center"/>
    </xf>
    <xf numFmtId="0" fontId="2" fillId="0" borderId="19" xfId="1" applyBorder="1" applyAlignment="1">
      <alignment horizontal="center"/>
    </xf>
    <xf numFmtId="0" fontId="2" fillId="0" borderId="24" xfId="1" applyBorder="1" applyAlignment="1">
      <alignment horizontal="center"/>
    </xf>
    <xf numFmtId="0" fontId="2" fillId="0" borderId="24" xfId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/>
    </xf>
    <xf numFmtId="0" fontId="19" fillId="0" borderId="7" xfId="1" applyFont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0" xfId="1" applyAlignment="1">
      <alignment horizontal="center"/>
    </xf>
    <xf numFmtId="0" fontId="2" fillId="0" borderId="42" xfId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2" fillId="0" borderId="30" xfId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2" borderId="63" xfId="1" applyFont="1" applyFill="1" applyBorder="1" applyAlignment="1">
      <alignment horizontal="center"/>
    </xf>
    <xf numFmtId="0" fontId="2" fillId="0" borderId="28" xfId="1" applyBorder="1" applyAlignment="1">
      <alignment horizontal="center"/>
    </xf>
    <xf numFmtId="0" fontId="2" fillId="0" borderId="29" xfId="1" applyBorder="1" applyAlignment="1">
      <alignment horizontal="center"/>
    </xf>
    <xf numFmtId="0" fontId="2" fillId="0" borderId="40" xfId="1" applyBorder="1" applyAlignment="1">
      <alignment horizontal="center"/>
    </xf>
    <xf numFmtId="0" fontId="4" fillId="0" borderId="39" xfId="1" applyFont="1" applyBorder="1" applyAlignment="1">
      <alignment horizontal="center"/>
    </xf>
    <xf numFmtId="0" fontId="2" fillId="0" borderId="35" xfId="1" applyBorder="1" applyAlignment="1">
      <alignment horizontal="center"/>
    </xf>
    <xf numFmtId="0" fontId="2" fillId="0" borderId="16" xfId="1" applyBorder="1" applyAlignment="1">
      <alignment horizontal="center"/>
    </xf>
    <xf numFmtId="0" fontId="43" fillId="0" borderId="54" xfId="0" applyFont="1" applyBorder="1" applyAlignment="1">
      <alignment horizontal="center" vertical="center"/>
    </xf>
    <xf numFmtId="0" fontId="2" fillId="0" borderId="20" xfId="1" applyFill="1" applyBorder="1" applyAlignment="1">
      <alignment horizontal="center" vertical="center"/>
    </xf>
    <xf numFmtId="14" fontId="19" fillId="0" borderId="0" xfId="3" applyNumberFormat="1" applyFont="1" applyBorder="1"/>
    <xf numFmtId="14" fontId="22" fillId="0" borderId="0" xfId="3" applyNumberFormat="1" applyFont="1" applyBorder="1"/>
    <xf numFmtId="14" fontId="22" fillId="0" borderId="0" xfId="3" applyNumberFormat="1" applyFont="1" applyBorder="1" applyAlignment="1">
      <alignment horizontal="left"/>
    </xf>
    <xf numFmtId="16" fontId="2" fillId="0" borderId="0" xfId="1" applyNumberFormat="1" applyBorder="1" applyAlignment="1">
      <alignment horizontal="center"/>
    </xf>
    <xf numFmtId="0" fontId="2" fillId="0" borderId="19" xfId="1" applyBorder="1" applyAlignment="1">
      <alignment horizontal="center"/>
    </xf>
    <xf numFmtId="0" fontId="2" fillId="0" borderId="19" xfId="1" applyBorder="1" applyAlignment="1">
      <alignment horizontal="center" vertical="center"/>
    </xf>
    <xf numFmtId="0" fontId="2" fillId="0" borderId="0" xfId="1" applyBorder="1" applyAlignment="1">
      <alignment horizontal="center"/>
    </xf>
    <xf numFmtId="20" fontId="2" fillId="0" borderId="0" xfId="1" applyNumberFormat="1" applyBorder="1" applyAlignment="1">
      <alignment horizontal="center"/>
    </xf>
    <xf numFmtId="14" fontId="0" fillId="0" borderId="0" xfId="0" applyNumberFormat="1"/>
    <xf numFmtId="0" fontId="48" fillId="0" borderId="0" xfId="0" applyFont="1"/>
    <xf numFmtId="0" fontId="1" fillId="0" borderId="0" xfId="0" applyFont="1"/>
    <xf numFmtId="0" fontId="2" fillId="0" borderId="67" xfId="1" applyBorder="1"/>
    <xf numFmtId="14" fontId="2" fillId="7" borderId="16" xfId="1" applyNumberFormat="1" applyFill="1" applyBorder="1" applyAlignment="1">
      <alignment horizontal="center"/>
    </xf>
    <xf numFmtId="14" fontId="2" fillId="7" borderId="19" xfId="1" applyNumberFormat="1" applyFill="1" applyBorder="1" applyAlignment="1">
      <alignment horizontal="center"/>
    </xf>
    <xf numFmtId="14" fontId="2" fillId="7" borderId="34" xfId="1" applyNumberFormat="1" applyFill="1" applyBorder="1" applyAlignment="1">
      <alignment horizontal="center"/>
    </xf>
    <xf numFmtId="20" fontId="4" fillId="8" borderId="38" xfId="0" applyNumberFormat="1" applyFont="1" applyFill="1" applyBorder="1" applyAlignment="1">
      <alignment horizontal="center"/>
    </xf>
    <xf numFmtId="0" fontId="29" fillId="0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20" fontId="4" fillId="8" borderId="13" xfId="0" applyNumberFormat="1" applyFont="1" applyFill="1" applyBorder="1" applyAlignment="1">
      <alignment horizontal="center"/>
    </xf>
    <xf numFmtId="165" fontId="38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 indent="1"/>
    </xf>
    <xf numFmtId="165" fontId="39" fillId="0" borderId="0" xfId="0" applyNumberFormat="1" applyFont="1" applyFill="1" applyBorder="1" applyAlignment="1">
      <alignment horizontal="center" vertical="center"/>
    </xf>
    <xf numFmtId="9" fontId="39" fillId="0" borderId="0" xfId="4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29" fillId="0" borderId="0" xfId="0" applyFont="1" applyFill="1" applyBorder="1"/>
    <xf numFmtId="165" fontId="38" fillId="20" borderId="57" xfId="0" applyNumberFormat="1" applyFont="1" applyFill="1" applyBorder="1" applyAlignment="1">
      <alignment horizontal="center" vertical="center"/>
    </xf>
    <xf numFmtId="0" fontId="38" fillId="18" borderId="82" xfId="0" applyFont="1" applyFill="1" applyBorder="1" applyAlignment="1">
      <alignment horizontal="center" vertical="center"/>
    </xf>
    <xf numFmtId="0" fontId="38" fillId="18" borderId="58" xfId="0" applyFont="1" applyFill="1" applyBorder="1" applyAlignment="1">
      <alignment horizontal="left" vertical="center" indent="1"/>
    </xf>
    <xf numFmtId="165" fontId="39" fillId="18" borderId="84" xfId="0" applyNumberFormat="1" applyFont="1" applyFill="1" applyBorder="1" applyAlignment="1">
      <alignment horizontal="center" vertical="center"/>
    </xf>
    <xf numFmtId="0" fontId="37" fillId="26" borderId="2" xfId="0" applyFont="1" applyFill="1" applyBorder="1" applyAlignment="1">
      <alignment horizontal="center" vertical="center" textRotation="90" wrapText="1"/>
    </xf>
    <xf numFmtId="0" fontId="29" fillId="10" borderId="2" xfId="0" applyFont="1" applyFill="1" applyBorder="1"/>
    <xf numFmtId="0" fontId="39" fillId="19" borderId="72" xfId="0" applyFont="1" applyFill="1" applyBorder="1" applyAlignment="1">
      <alignment horizontal="center" vertical="center"/>
    </xf>
    <xf numFmtId="165" fontId="29" fillId="0" borderId="0" xfId="0" applyNumberFormat="1" applyFont="1" applyFill="1" applyBorder="1" applyAlignment="1">
      <alignment horizontal="center" vertical="center"/>
    </xf>
    <xf numFmtId="165" fontId="39" fillId="19" borderId="11" xfId="0" applyNumberFormat="1" applyFont="1" applyFill="1" applyBorder="1" applyAlignment="1">
      <alignment horizontal="center" vertical="center"/>
    </xf>
    <xf numFmtId="0" fontId="29" fillId="0" borderId="19" xfId="0" applyFont="1" applyFill="1" applyBorder="1"/>
    <xf numFmtId="165" fontId="4" fillId="8" borderId="54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 wrapText="1"/>
    </xf>
    <xf numFmtId="0" fontId="39" fillId="19" borderId="48" xfId="0" applyFont="1" applyFill="1" applyBorder="1" applyAlignment="1">
      <alignment horizontal="center" vertical="center"/>
    </xf>
    <xf numFmtId="0" fontId="38" fillId="19" borderId="10" xfId="0" applyFont="1" applyFill="1" applyBorder="1" applyAlignment="1">
      <alignment horizontal="left" vertical="center" indent="1"/>
    </xf>
    <xf numFmtId="0" fontId="38" fillId="19" borderId="12" xfId="0" applyFont="1" applyFill="1" applyBorder="1" applyAlignment="1">
      <alignment horizontal="left" vertical="center" indent="1"/>
    </xf>
    <xf numFmtId="0" fontId="38" fillId="18" borderId="12" xfId="0" applyFont="1" applyFill="1" applyBorder="1" applyAlignment="1">
      <alignment horizontal="left" vertical="center" indent="1"/>
    </xf>
    <xf numFmtId="0" fontId="38" fillId="18" borderId="22" xfId="0" applyFont="1" applyFill="1" applyBorder="1" applyAlignment="1">
      <alignment horizontal="left" vertical="center" indent="1"/>
    </xf>
    <xf numFmtId="0" fontId="4" fillId="0" borderId="22" xfId="1" applyFont="1" applyFill="1" applyBorder="1" applyAlignment="1">
      <alignment horizontal="center"/>
    </xf>
    <xf numFmtId="20" fontId="2" fillId="0" borderId="27" xfId="1" applyNumberFormat="1" applyBorder="1" applyAlignment="1">
      <alignment horizontal="center"/>
    </xf>
    <xf numFmtId="14" fontId="2" fillId="0" borderId="19" xfId="1" applyNumberFormat="1" applyBorder="1"/>
    <xf numFmtId="20" fontId="2" fillId="7" borderId="15" xfId="1" applyNumberFormat="1" applyFill="1" applyBorder="1" applyAlignment="1">
      <alignment horizontal="center"/>
    </xf>
    <xf numFmtId="0" fontId="4" fillId="7" borderId="19" xfId="1" applyFont="1" applyFill="1" applyBorder="1" applyAlignment="1">
      <alignment horizontal="center" vertical="center"/>
    </xf>
    <xf numFmtId="0" fontId="4" fillId="7" borderId="20" xfId="1" applyFont="1" applyFill="1" applyBorder="1" applyAlignment="1">
      <alignment horizontal="center" vertical="center"/>
    </xf>
    <xf numFmtId="0" fontId="4" fillId="7" borderId="4" xfId="1" applyFont="1" applyFill="1" applyBorder="1" applyAlignment="1">
      <alignment horizontal="center"/>
    </xf>
    <xf numFmtId="0" fontId="2" fillId="7" borderId="24" xfId="1" applyFill="1" applyBorder="1" applyAlignment="1">
      <alignment horizontal="center"/>
    </xf>
    <xf numFmtId="0" fontId="11" fillId="7" borderId="24" xfId="1" applyFont="1" applyFill="1" applyBorder="1" applyAlignment="1">
      <alignment horizontal="center"/>
    </xf>
    <xf numFmtId="0" fontId="4" fillId="7" borderId="59" xfId="1" applyFont="1" applyFill="1" applyBorder="1" applyAlignment="1">
      <alignment horizontal="center" vertical="center"/>
    </xf>
    <xf numFmtId="0" fontId="4" fillId="7" borderId="24" xfId="1" applyFont="1" applyFill="1" applyBorder="1" applyAlignment="1">
      <alignment horizontal="center" vertical="center"/>
    </xf>
    <xf numFmtId="0" fontId="6" fillId="7" borderId="25" xfId="1" applyFont="1" applyFill="1" applyBorder="1" applyAlignment="1">
      <alignment horizontal="center"/>
    </xf>
    <xf numFmtId="0" fontId="4" fillId="7" borderId="28" xfId="1" applyFont="1" applyFill="1" applyBorder="1" applyAlignment="1">
      <alignment horizontal="center"/>
    </xf>
    <xf numFmtId="0" fontId="2" fillId="7" borderId="16" xfId="1" applyFill="1" applyBorder="1" applyAlignment="1">
      <alignment horizontal="center"/>
    </xf>
    <xf numFmtId="20" fontId="2" fillId="7" borderId="17" xfId="1" applyNumberFormat="1" applyFill="1" applyBorder="1" applyAlignment="1">
      <alignment horizontal="center"/>
    </xf>
    <xf numFmtId="0" fontId="6" fillId="7" borderId="16" xfId="1" applyFont="1" applyFill="1" applyBorder="1" applyAlignment="1">
      <alignment horizontal="center"/>
    </xf>
    <xf numFmtId="0" fontId="4" fillId="7" borderId="16" xfId="1" applyFont="1" applyFill="1" applyBorder="1" applyAlignment="1">
      <alignment horizontal="center" vertical="center"/>
    </xf>
    <xf numFmtId="0" fontId="7" fillId="7" borderId="11" xfId="1" applyFont="1" applyFill="1" applyBorder="1" applyAlignment="1">
      <alignment horizontal="center"/>
    </xf>
    <xf numFmtId="0" fontId="4" fillId="7" borderId="50" xfId="1" applyFont="1" applyFill="1" applyBorder="1" applyAlignment="1">
      <alignment horizontal="center"/>
    </xf>
    <xf numFmtId="0" fontId="2" fillId="7" borderId="34" xfId="1" applyFill="1" applyBorder="1" applyAlignment="1">
      <alignment horizontal="center"/>
    </xf>
    <xf numFmtId="20" fontId="2" fillId="7" borderId="34" xfId="1" applyNumberFormat="1" applyFill="1" applyBorder="1" applyAlignment="1">
      <alignment horizontal="center"/>
    </xf>
    <xf numFmtId="0" fontId="6" fillId="7" borderId="34" xfId="1" applyFont="1" applyFill="1" applyBorder="1" applyAlignment="1">
      <alignment horizontal="center"/>
    </xf>
    <xf numFmtId="0" fontId="4" fillId="7" borderId="34" xfId="1" applyFont="1" applyFill="1" applyBorder="1" applyAlignment="1">
      <alignment horizontal="center" vertical="center"/>
    </xf>
    <xf numFmtId="0" fontId="5" fillId="7" borderId="51" xfId="1" applyFont="1" applyFill="1" applyBorder="1" applyAlignment="1">
      <alignment horizontal="center"/>
    </xf>
    <xf numFmtId="0" fontId="10" fillId="7" borderId="16" xfId="1" applyFont="1" applyFill="1" applyBorder="1" applyAlignment="1">
      <alignment horizontal="center"/>
    </xf>
    <xf numFmtId="0" fontId="4" fillId="7" borderId="29" xfId="1" applyFont="1" applyFill="1" applyBorder="1" applyAlignment="1">
      <alignment horizontal="center" vertical="center"/>
    </xf>
    <xf numFmtId="0" fontId="11" fillId="7" borderId="11" xfId="1" applyFont="1" applyFill="1" applyBorder="1" applyAlignment="1">
      <alignment horizontal="center"/>
    </xf>
    <xf numFmtId="0" fontId="4" fillId="7" borderId="31" xfId="1" applyFont="1" applyFill="1" applyBorder="1" applyAlignment="1">
      <alignment horizontal="center"/>
    </xf>
    <xf numFmtId="14" fontId="2" fillId="7" borderId="35" xfId="1" applyNumberFormat="1" applyFill="1" applyBorder="1" applyAlignment="1">
      <alignment horizontal="center"/>
    </xf>
    <xf numFmtId="0" fontId="2" fillId="7" borderId="35" xfId="1" applyFill="1" applyBorder="1" applyAlignment="1">
      <alignment horizontal="center"/>
    </xf>
    <xf numFmtId="20" fontId="2" fillId="7" borderId="19" xfId="1" applyNumberFormat="1" applyFill="1" applyBorder="1" applyAlignment="1">
      <alignment horizontal="center"/>
    </xf>
    <xf numFmtId="0" fontId="11" fillId="7" borderId="35" xfId="1" applyFont="1" applyFill="1" applyBorder="1" applyAlignment="1">
      <alignment horizontal="center"/>
    </xf>
    <xf numFmtId="0" fontId="4" fillId="7" borderId="36" xfId="1" applyFont="1" applyFill="1" applyBorder="1" applyAlignment="1">
      <alignment horizontal="center" vertical="center"/>
    </xf>
    <xf numFmtId="0" fontId="4" fillId="7" borderId="35" xfId="1" applyFont="1" applyFill="1" applyBorder="1" applyAlignment="1">
      <alignment horizontal="center" vertical="center"/>
    </xf>
    <xf numFmtId="0" fontId="5" fillId="7" borderId="53" xfId="1" applyFont="1" applyFill="1" applyBorder="1" applyAlignment="1">
      <alignment horizontal="center"/>
    </xf>
    <xf numFmtId="0" fontId="2" fillId="7" borderId="17" xfId="1" applyFill="1" applyBorder="1" applyAlignment="1">
      <alignment horizontal="center"/>
    </xf>
    <xf numFmtId="20" fontId="2" fillId="7" borderId="16" xfId="1" applyNumberFormat="1" applyFill="1" applyBorder="1" applyAlignment="1">
      <alignment horizontal="center"/>
    </xf>
    <xf numFmtId="0" fontId="9" fillId="7" borderId="16" xfId="1" applyFont="1" applyFill="1" applyBorder="1" applyAlignment="1">
      <alignment horizontal="center"/>
    </xf>
    <xf numFmtId="0" fontId="4" fillId="7" borderId="16" xfId="1" applyFont="1" applyFill="1" applyBorder="1" applyAlignment="1">
      <alignment horizontal="center"/>
    </xf>
    <xf numFmtId="0" fontId="4" fillId="7" borderId="10" xfId="1" applyFont="1" applyFill="1" applyBorder="1"/>
    <xf numFmtId="0" fontId="9" fillId="7" borderId="20" xfId="1" applyFont="1" applyFill="1" applyBorder="1" applyAlignment="1">
      <alignment horizontal="center"/>
    </xf>
    <xf numFmtId="0" fontId="4" fillId="7" borderId="20" xfId="1" applyFont="1" applyFill="1" applyBorder="1" applyAlignment="1">
      <alignment horizontal="center"/>
    </xf>
    <xf numFmtId="0" fontId="9" fillId="7" borderId="38" xfId="1" applyFont="1" applyFill="1" applyBorder="1" applyAlignment="1">
      <alignment horizontal="center"/>
    </xf>
    <xf numFmtId="0" fontId="4" fillId="7" borderId="22" xfId="1" applyFont="1" applyFill="1" applyBorder="1"/>
    <xf numFmtId="20" fontId="2" fillId="7" borderId="35" xfId="1" applyNumberFormat="1" applyFill="1" applyBorder="1" applyAlignment="1">
      <alignment horizontal="center"/>
    </xf>
    <xf numFmtId="0" fontId="9" fillId="7" borderId="53" xfId="1" applyFont="1" applyFill="1" applyBorder="1" applyAlignment="1">
      <alignment horizontal="center"/>
    </xf>
    <xf numFmtId="0" fontId="4" fillId="7" borderId="35" xfId="1" applyFont="1" applyFill="1" applyBorder="1" applyAlignment="1">
      <alignment horizontal="center"/>
    </xf>
    <xf numFmtId="0" fontId="9" fillId="7" borderId="23" xfId="1" applyFont="1" applyFill="1" applyBorder="1" applyAlignment="1">
      <alignment horizontal="center"/>
    </xf>
    <xf numFmtId="0" fontId="4" fillId="7" borderId="12" xfId="1" applyFont="1" applyFill="1" applyBorder="1"/>
    <xf numFmtId="0" fontId="10" fillId="7" borderId="35" xfId="1" applyFont="1" applyFill="1" applyBorder="1" applyAlignment="1">
      <alignment horizontal="center"/>
    </xf>
    <xf numFmtId="0" fontId="10" fillId="7" borderId="23" xfId="1" applyFont="1" applyFill="1" applyBorder="1" applyAlignment="1">
      <alignment horizontal="center"/>
    </xf>
    <xf numFmtId="0" fontId="8" fillId="7" borderId="35" xfId="1" applyFont="1" applyFill="1" applyBorder="1" applyAlignment="1">
      <alignment horizontal="center"/>
    </xf>
    <xf numFmtId="0" fontId="8" fillId="7" borderId="53" xfId="1" applyFont="1" applyFill="1" applyBorder="1" applyAlignment="1">
      <alignment horizontal="center"/>
    </xf>
    <xf numFmtId="0" fontId="4" fillId="7" borderId="67" xfId="1" applyFont="1" applyFill="1" applyBorder="1"/>
    <xf numFmtId="0" fontId="5" fillId="7" borderId="15" xfId="1" applyFont="1" applyFill="1" applyBorder="1" applyAlignment="1">
      <alignment horizontal="center"/>
    </xf>
    <xf numFmtId="0" fontId="4" fillId="7" borderId="15" xfId="1" applyFont="1" applyFill="1" applyBorder="1" applyAlignment="1">
      <alignment horizontal="center"/>
    </xf>
    <xf numFmtId="0" fontId="4" fillId="7" borderId="15" xfId="1" applyFont="1" applyFill="1" applyBorder="1" applyAlignment="1">
      <alignment horizontal="center" vertical="center"/>
    </xf>
    <xf numFmtId="0" fontId="10" fillId="7" borderId="60" xfId="1" applyFont="1" applyFill="1" applyBorder="1" applyAlignment="1">
      <alignment horizontal="center"/>
    </xf>
    <xf numFmtId="0" fontId="2" fillId="7" borderId="15" xfId="1" applyFill="1" applyBorder="1" applyAlignment="1">
      <alignment horizontal="center"/>
    </xf>
    <xf numFmtId="20" fontId="2" fillId="7" borderId="20" xfId="1" applyNumberFormat="1" applyFill="1" applyBorder="1" applyAlignment="1">
      <alignment horizontal="center"/>
    </xf>
    <xf numFmtId="0" fontId="4" fillId="7" borderId="24" xfId="1" applyFont="1" applyFill="1" applyBorder="1" applyAlignment="1">
      <alignment horizontal="center"/>
    </xf>
    <xf numFmtId="0" fontId="5" fillId="7" borderId="19" xfId="1" applyFont="1" applyFill="1" applyBorder="1" applyAlignment="1">
      <alignment horizontal="center"/>
    </xf>
    <xf numFmtId="0" fontId="8" fillId="7" borderId="34" xfId="1" applyFont="1" applyFill="1" applyBorder="1" applyAlignment="1">
      <alignment horizontal="center"/>
    </xf>
    <xf numFmtId="0" fontId="8" fillId="7" borderId="69" xfId="1" applyFont="1" applyFill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0" fillId="7" borderId="19" xfId="0" applyFont="1" applyFill="1" applyBorder="1"/>
    <xf numFmtId="20" fontId="4" fillId="7" borderId="19" xfId="0" applyNumberFormat="1" applyFont="1" applyFill="1" applyBorder="1" applyAlignment="1">
      <alignment horizontal="center"/>
    </xf>
    <xf numFmtId="0" fontId="4" fillId="7" borderId="19" xfId="0" applyFont="1" applyFill="1" applyBorder="1" applyAlignment="1">
      <alignment horizontal="center"/>
    </xf>
    <xf numFmtId="0" fontId="4" fillId="0" borderId="76" xfId="0" applyFont="1" applyBorder="1" applyAlignment="1">
      <alignment horizontal="center"/>
    </xf>
    <xf numFmtId="0" fontId="29" fillId="0" borderId="0" xfId="0" applyFont="1" applyAlignment="1">
      <alignment vertical="center"/>
    </xf>
    <xf numFmtId="0" fontId="4" fillId="0" borderId="19" xfId="0" applyFont="1" applyFill="1" applyBorder="1" applyAlignment="1">
      <alignment vertical="center"/>
    </xf>
    <xf numFmtId="0" fontId="27" fillId="0" borderId="19" xfId="0" applyFont="1" applyFill="1" applyBorder="1" applyAlignment="1">
      <alignment horizontal="center"/>
    </xf>
    <xf numFmtId="0" fontId="0" fillId="0" borderId="0" xfId="0" applyFill="1" applyBorder="1"/>
    <xf numFmtId="0" fontId="29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20" fontId="4" fillId="0" borderId="0" xfId="0" applyNumberFormat="1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39" xfId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2" fillId="0" borderId="0" xfId="7"/>
    <xf numFmtId="0" fontId="4" fillId="0" borderId="0" xfId="7" applyFont="1" applyAlignment="1">
      <alignment horizontal="center"/>
    </xf>
    <xf numFmtId="0" fontId="4" fillId="0" borderId="62" xfId="7" applyFont="1" applyBorder="1"/>
    <xf numFmtId="0" fontId="4" fillId="0" borderId="63" xfId="7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" fillId="0" borderId="10" xfId="7" applyBorder="1"/>
    <xf numFmtId="20" fontId="2" fillId="0" borderId="16" xfId="7" applyNumberFormat="1" applyBorder="1" applyAlignment="1">
      <alignment horizontal="center"/>
    </xf>
    <xf numFmtId="0" fontId="5" fillId="0" borderId="16" xfId="7" applyFont="1" applyBorder="1" applyAlignment="1">
      <alignment horizontal="center"/>
    </xf>
    <xf numFmtId="0" fontId="4" fillId="0" borderId="16" xfId="7" applyFont="1" applyBorder="1" applyAlignment="1">
      <alignment horizontal="center"/>
    </xf>
    <xf numFmtId="0" fontId="4" fillId="0" borderId="16" xfId="7" applyFont="1" applyBorder="1"/>
    <xf numFmtId="0" fontId="7" fillId="0" borderId="11" xfId="7" applyFont="1" applyBorder="1" applyAlignment="1">
      <alignment horizontal="center"/>
    </xf>
    <xf numFmtId="14" fontId="2" fillId="0" borderId="0" xfId="7" applyNumberFormat="1"/>
    <xf numFmtId="0" fontId="2" fillId="0" borderId="12" xfId="7" applyBorder="1"/>
    <xf numFmtId="20" fontId="2" fillId="0" borderId="19" xfId="7" applyNumberFormat="1" applyBorder="1" applyAlignment="1">
      <alignment horizontal="center"/>
    </xf>
    <xf numFmtId="0" fontId="51" fillId="0" borderId="19" xfId="7" applyFont="1" applyBorder="1" applyAlignment="1">
      <alignment horizontal="center"/>
    </xf>
    <xf numFmtId="0" fontId="4" fillId="0" borderId="19" xfId="7" applyFont="1" applyBorder="1" applyAlignment="1">
      <alignment horizontal="center"/>
    </xf>
    <xf numFmtId="0" fontId="4" fillId="0" borderId="19" xfId="7" applyFont="1" applyBorder="1"/>
    <xf numFmtId="0" fontId="28" fillId="0" borderId="13" xfId="7" applyFont="1" applyBorder="1" applyAlignment="1">
      <alignment horizontal="center"/>
    </xf>
    <xf numFmtId="0" fontId="2" fillId="0" borderId="22" xfId="7" applyBorder="1"/>
    <xf numFmtId="20" fontId="2" fillId="0" borderId="35" xfId="7" applyNumberFormat="1" applyBorder="1" applyAlignment="1">
      <alignment horizontal="center"/>
    </xf>
    <xf numFmtId="0" fontId="9" fillId="0" borderId="35" xfId="7" applyFont="1" applyBorder="1" applyAlignment="1">
      <alignment horizontal="center"/>
    </xf>
    <xf numFmtId="0" fontId="4" fillId="0" borderId="35" xfId="7" applyFont="1" applyBorder="1" applyAlignment="1">
      <alignment horizontal="center"/>
    </xf>
    <xf numFmtId="0" fontId="4" fillId="0" borderId="35" xfId="7" applyFont="1" applyBorder="1"/>
    <xf numFmtId="0" fontId="4" fillId="0" borderId="23" xfId="7" applyFont="1" applyBorder="1" applyAlignment="1">
      <alignment horizontal="center"/>
    </xf>
    <xf numFmtId="0" fontId="27" fillId="0" borderId="0" xfId="7" applyFont="1" applyAlignment="1">
      <alignment horizontal="center"/>
    </xf>
    <xf numFmtId="0" fontId="9" fillId="0" borderId="16" xfId="7" applyFont="1" applyBorder="1" applyAlignment="1">
      <alignment horizontal="center"/>
    </xf>
    <xf numFmtId="0" fontId="28" fillId="0" borderId="11" xfId="7" applyFont="1" applyBorder="1" applyAlignment="1">
      <alignment horizontal="center"/>
    </xf>
    <xf numFmtId="0" fontId="5" fillId="0" borderId="13" xfId="7" applyFont="1" applyBorder="1" applyAlignment="1">
      <alignment horizontal="center"/>
    </xf>
    <xf numFmtId="0" fontId="51" fillId="0" borderId="35" xfId="7" applyFont="1" applyBorder="1" applyAlignment="1">
      <alignment horizontal="center"/>
    </xf>
    <xf numFmtId="0" fontId="7" fillId="0" borderId="23" xfId="7" applyFont="1" applyBorder="1" applyAlignment="1">
      <alignment horizontal="center"/>
    </xf>
    <xf numFmtId="0" fontId="4" fillId="10" borderId="16" xfId="7" applyFont="1" applyFill="1" applyBorder="1" applyAlignment="1">
      <alignment horizontal="center"/>
    </xf>
    <xf numFmtId="0" fontId="28" fillId="10" borderId="11" xfId="7" applyFont="1" applyFill="1" applyBorder="1" applyAlignment="1">
      <alignment horizontal="center"/>
    </xf>
    <xf numFmtId="0" fontId="4" fillId="0" borderId="0" xfId="7" applyFont="1"/>
    <xf numFmtId="0" fontId="9" fillId="10" borderId="19" xfId="7" applyFont="1" applyFill="1" applyBorder="1" applyAlignment="1">
      <alignment horizontal="center"/>
    </xf>
    <xf numFmtId="0" fontId="4" fillId="10" borderId="19" xfId="7" applyFont="1" applyFill="1" applyBorder="1" applyAlignment="1">
      <alignment horizontal="center"/>
    </xf>
    <xf numFmtId="0" fontId="7" fillId="10" borderId="13" xfId="7" applyFont="1" applyFill="1" applyBorder="1" applyAlignment="1">
      <alignment horizontal="center"/>
    </xf>
    <xf numFmtId="0" fontId="2" fillId="0" borderId="19" xfId="7" applyBorder="1" applyAlignment="1">
      <alignment horizontal="center"/>
    </xf>
    <xf numFmtId="0" fontId="2" fillId="0" borderId="11" xfId="3" applyBorder="1" applyAlignment="1">
      <alignment horizontal="center"/>
    </xf>
    <xf numFmtId="0" fontId="9" fillId="0" borderId="19" xfId="7" applyFont="1" applyBorder="1" applyAlignment="1">
      <alignment horizontal="center"/>
    </xf>
    <xf numFmtId="0" fontId="2" fillId="0" borderId="19" xfId="7" applyBorder="1"/>
    <xf numFmtId="3" fontId="2" fillId="0" borderId="19" xfId="7" applyNumberFormat="1" applyBorder="1"/>
    <xf numFmtId="0" fontId="2" fillId="0" borderId="28" xfId="7" applyBorder="1"/>
    <xf numFmtId="0" fontId="51" fillId="0" borderId="16" xfId="7" applyFont="1" applyBorder="1" applyAlignment="1">
      <alignment horizontal="center"/>
    </xf>
    <xf numFmtId="0" fontId="9" fillId="0" borderId="11" xfId="7" applyFont="1" applyBorder="1" applyAlignment="1">
      <alignment horizontal="center"/>
    </xf>
    <xf numFmtId="0" fontId="2" fillId="0" borderId="31" xfId="7" applyBorder="1"/>
    <xf numFmtId="0" fontId="5" fillId="0" borderId="19" xfId="7" applyFont="1" applyBorder="1" applyAlignment="1">
      <alignment horizontal="center"/>
    </xf>
    <xf numFmtId="0" fontId="2" fillId="0" borderId="50" xfId="7" applyBorder="1"/>
    <xf numFmtId="0" fontId="6" fillId="0" borderId="19" xfId="7" applyFont="1" applyBorder="1" applyAlignment="1">
      <alignment horizontal="center"/>
    </xf>
    <xf numFmtId="0" fontId="7" fillId="0" borderId="19" xfId="7" applyFont="1" applyBorder="1" applyAlignment="1">
      <alignment horizontal="center"/>
    </xf>
    <xf numFmtId="0" fontId="51" fillId="0" borderId="13" xfId="7" applyFont="1" applyBorder="1" applyAlignment="1">
      <alignment horizontal="center"/>
    </xf>
    <xf numFmtId="0" fontId="8" fillId="0" borderId="19" xfId="7" applyFont="1" applyBorder="1" applyAlignment="1">
      <alignment horizontal="center"/>
    </xf>
    <xf numFmtId="20" fontId="2" fillId="0" borderId="24" xfId="7" applyNumberFormat="1" applyBorder="1" applyAlignment="1">
      <alignment horizontal="center"/>
    </xf>
    <xf numFmtId="0" fontId="4" fillId="0" borderId="24" xfId="7" applyFont="1" applyBorder="1" applyAlignment="1">
      <alignment horizontal="center"/>
    </xf>
    <xf numFmtId="0" fontId="4" fillId="0" borderId="24" xfId="7" applyFont="1" applyBorder="1"/>
    <xf numFmtId="0" fontId="7" fillId="0" borderId="16" xfId="7" applyFont="1" applyBorder="1" applyAlignment="1">
      <alignment horizontal="center"/>
    </xf>
    <xf numFmtId="0" fontId="8" fillId="0" borderId="11" xfId="7" applyFont="1" applyBorder="1" applyAlignment="1">
      <alignment horizontal="center"/>
    </xf>
    <xf numFmtId="0" fontId="8" fillId="0" borderId="13" xfId="7" applyFont="1" applyBorder="1" applyAlignment="1">
      <alignment horizontal="center"/>
    </xf>
    <xf numFmtId="0" fontId="7" fillId="0" borderId="35" xfId="7" applyFont="1" applyBorder="1" applyAlignment="1">
      <alignment horizontal="center"/>
    </xf>
    <xf numFmtId="0" fontId="2" fillId="0" borderId="16" xfId="7" applyBorder="1"/>
    <xf numFmtId="0" fontId="2" fillId="0" borderId="35" xfId="7" applyBorder="1"/>
    <xf numFmtId="0" fontId="7" fillId="0" borderId="40" xfId="7" applyFont="1" applyBorder="1" applyAlignment="1">
      <alignment horizontal="center"/>
    </xf>
    <xf numFmtId="0" fontId="28" fillId="0" borderId="30" xfId="7" applyFont="1" applyBorder="1" applyAlignment="1">
      <alignment horizontal="center"/>
    </xf>
    <xf numFmtId="0" fontId="4" fillId="0" borderId="53" xfId="7" applyFont="1" applyBorder="1" applyAlignment="1">
      <alignment horizontal="center"/>
    </xf>
    <xf numFmtId="0" fontId="28" fillId="0" borderId="40" xfId="7" applyFont="1" applyBorder="1" applyAlignment="1">
      <alignment horizontal="center"/>
    </xf>
    <xf numFmtId="0" fontId="5" fillId="0" borderId="30" xfId="7" applyFont="1" applyBorder="1" applyAlignment="1">
      <alignment horizontal="center"/>
    </xf>
    <xf numFmtId="0" fontId="7" fillId="0" borderId="53" xfId="7" applyFont="1" applyBorder="1" applyAlignment="1">
      <alignment horizontal="center"/>
    </xf>
    <xf numFmtId="0" fontId="5" fillId="0" borderId="11" xfId="7" applyFont="1" applyBorder="1" applyAlignment="1">
      <alignment horizontal="center"/>
    </xf>
    <xf numFmtId="0" fontId="28" fillId="0" borderId="23" xfId="7" applyFont="1" applyBorder="1" applyAlignment="1">
      <alignment horizontal="center"/>
    </xf>
    <xf numFmtId="14" fontId="2" fillId="0" borderId="16" xfId="7" applyNumberFormat="1" applyBorder="1"/>
    <xf numFmtId="0" fontId="7" fillId="0" borderId="13" xfId="7" applyFont="1" applyBorder="1" applyAlignment="1">
      <alignment horizontal="center"/>
    </xf>
    <xf numFmtId="14" fontId="2" fillId="0" borderId="19" xfId="7" applyNumberFormat="1" applyBorder="1"/>
    <xf numFmtId="0" fontId="2" fillId="0" borderId="57" xfId="7" applyBorder="1"/>
    <xf numFmtId="0" fontId="5" fillId="0" borderId="24" xfId="7" applyFont="1" applyBorder="1" applyAlignment="1">
      <alignment horizontal="center"/>
    </xf>
    <xf numFmtId="0" fontId="28" fillId="0" borderId="25" xfId="7" applyFont="1" applyBorder="1" applyAlignment="1">
      <alignment horizontal="center"/>
    </xf>
    <xf numFmtId="14" fontId="2" fillId="0" borderId="35" xfId="7" applyNumberFormat="1" applyBorder="1"/>
    <xf numFmtId="0" fontId="7" fillId="0" borderId="0" xfId="7" applyFont="1" applyAlignment="1">
      <alignment horizontal="center"/>
    </xf>
    <xf numFmtId="0" fontId="2" fillId="15" borderId="0" xfId="7" applyFill="1"/>
    <xf numFmtId="0" fontId="2" fillId="0" borderId="63" xfId="7" applyBorder="1"/>
    <xf numFmtId="14" fontId="4" fillId="0" borderId="0" xfId="7" applyNumberFormat="1" applyFont="1" applyAlignment="1">
      <alignment horizontal="center"/>
    </xf>
    <xf numFmtId="20" fontId="4" fillId="0" borderId="0" xfId="7" applyNumberFormat="1" applyFont="1" applyAlignment="1">
      <alignment horizontal="center"/>
    </xf>
    <xf numFmtId="0" fontId="2" fillId="0" borderId="0" xfId="7" applyAlignment="1">
      <alignment horizontal="left"/>
    </xf>
    <xf numFmtId="0" fontId="2" fillId="0" borderId="0" xfId="7" applyAlignment="1">
      <alignment horizontal="center"/>
    </xf>
    <xf numFmtId="0" fontId="2" fillId="10" borderId="0" xfId="7" applyFill="1"/>
    <xf numFmtId="0" fontId="55" fillId="0" borderId="12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top" wrapText="1"/>
    </xf>
    <xf numFmtId="0" fontId="2" fillId="0" borderId="31" xfId="3" applyBorder="1" applyAlignment="1">
      <alignment horizontal="left" vertical="center"/>
    </xf>
    <xf numFmtId="0" fontId="2" fillId="0" borderId="61" xfId="3" applyBorder="1" applyAlignment="1">
      <alignment horizontal="left" vertical="center"/>
    </xf>
    <xf numFmtId="0" fontId="2" fillId="0" borderId="49" xfId="3" applyBorder="1" applyAlignment="1">
      <alignment horizontal="left" vertical="center"/>
    </xf>
    <xf numFmtId="0" fontId="2" fillId="0" borderId="61" xfId="1" applyBorder="1" applyAlignment="1">
      <alignment horizontal="center" vertical="center"/>
    </xf>
    <xf numFmtId="0" fontId="2" fillId="0" borderId="25" xfId="3" applyBorder="1" applyAlignment="1">
      <alignment horizontal="center" vertical="center"/>
    </xf>
    <xf numFmtId="3" fontId="2" fillId="0" borderId="0" xfId="7" applyNumberFormat="1"/>
    <xf numFmtId="0" fontId="54" fillId="0" borderId="22" xfId="0" applyFont="1" applyBorder="1" applyAlignment="1">
      <alignment horizontal="center" vertical="center" wrapText="1"/>
    </xf>
    <xf numFmtId="0" fontId="2" fillId="0" borderId="0" xfId="7" applyAlignment="1">
      <alignment horizontal="right"/>
    </xf>
    <xf numFmtId="0" fontId="6" fillId="0" borderId="0" xfId="7" applyFont="1" applyAlignment="1">
      <alignment horizontal="right"/>
    </xf>
    <xf numFmtId="20" fontId="2" fillId="0" borderId="0" xfId="7" applyNumberFormat="1"/>
    <xf numFmtId="0" fontId="9" fillId="0" borderId="0" xfId="7" applyFont="1" applyAlignment="1">
      <alignment horizontal="center"/>
    </xf>
    <xf numFmtId="0" fontId="5" fillId="0" borderId="0" xfId="7" applyFont="1" applyAlignment="1">
      <alignment horizontal="center"/>
    </xf>
    <xf numFmtId="0" fontId="52" fillId="0" borderId="0" xfId="7" applyFont="1" applyAlignment="1">
      <alignment horizontal="center"/>
    </xf>
    <xf numFmtId="0" fontId="11" fillId="0" borderId="0" xfId="7" applyFont="1" applyAlignment="1">
      <alignment horizontal="center"/>
    </xf>
    <xf numFmtId="0" fontId="12" fillId="0" borderId="0" xfId="7" applyFont="1" applyAlignment="1">
      <alignment horizontal="center"/>
    </xf>
    <xf numFmtId="0" fontId="5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center"/>
    </xf>
    <xf numFmtId="0" fontId="51" fillId="0" borderId="23" xfId="7" applyFont="1" applyFill="1" applyBorder="1" applyAlignment="1">
      <alignment horizontal="center"/>
    </xf>
    <xf numFmtId="0" fontId="5" fillId="0" borderId="23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2" fillId="0" borderId="0" xfId="7" applyBorder="1"/>
    <xf numFmtId="3" fontId="2" fillId="0" borderId="0" xfId="7" applyNumberFormat="1" applyBorder="1"/>
    <xf numFmtId="0" fontId="2" fillId="0" borderId="0" xfId="1" applyFill="1" applyBorder="1"/>
    <xf numFmtId="16" fontId="2" fillId="0" borderId="0" xfId="1" applyNumberFormat="1" applyFill="1" applyBorder="1" applyAlignment="1">
      <alignment horizontal="center"/>
    </xf>
    <xf numFmtId="0" fontId="2" fillId="0" borderId="0" xfId="7" applyFill="1" applyBorder="1" applyAlignment="1">
      <alignment horizontal="center"/>
    </xf>
    <xf numFmtId="0" fontId="2" fillId="0" borderId="0" xfId="7" applyFill="1"/>
    <xf numFmtId="0" fontId="2" fillId="0" borderId="38" xfId="5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32" xfId="7" applyBorder="1" applyAlignment="1">
      <alignment horizontal="left"/>
    </xf>
    <xf numFmtId="0" fontId="2" fillId="0" borderId="42" xfId="7" applyBorder="1" applyAlignment="1">
      <alignment horizontal="left"/>
    </xf>
    <xf numFmtId="0" fontId="2" fillId="0" borderId="66" xfId="7" applyBorder="1" applyAlignment="1">
      <alignment horizontal="left"/>
    </xf>
    <xf numFmtId="14" fontId="2" fillId="0" borderId="12" xfId="1" applyNumberFormat="1" applyBorder="1" applyAlignment="1">
      <alignment horizontal="center"/>
    </xf>
    <xf numFmtId="0" fontId="2" fillId="0" borderId="19" xfId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7" fillId="26" borderId="0" xfId="0" applyFont="1" applyFill="1" applyAlignment="1">
      <alignment horizontal="center" vertical="center" textRotation="90" wrapText="1"/>
    </xf>
    <xf numFmtId="0" fontId="2" fillId="0" borderId="31" xfId="3" applyBorder="1" applyAlignment="1">
      <alignment horizontal="left"/>
    </xf>
    <xf numFmtId="0" fontId="2" fillId="0" borderId="61" xfId="3" applyBorder="1" applyAlignment="1">
      <alignment horizontal="left"/>
    </xf>
    <xf numFmtId="0" fontId="2" fillId="0" borderId="49" xfId="3" applyBorder="1" applyAlignment="1">
      <alignment horizontal="left"/>
    </xf>
    <xf numFmtId="0" fontId="2" fillId="0" borderId="31" xfId="1" applyBorder="1" applyAlignment="1">
      <alignment horizontal="center"/>
    </xf>
    <xf numFmtId="0" fontId="2" fillId="0" borderId="39" xfId="1" applyBorder="1" applyAlignment="1">
      <alignment horizontal="center"/>
    </xf>
    <xf numFmtId="0" fontId="2" fillId="0" borderId="19" xfId="7" applyBorder="1" applyAlignment="1">
      <alignment horizontal="center"/>
    </xf>
    <xf numFmtId="0" fontId="2" fillId="0" borderId="31" xfId="3" applyBorder="1" applyAlignment="1">
      <alignment horizontal="left" vertical="center"/>
    </xf>
    <xf numFmtId="0" fontId="2" fillId="0" borderId="61" xfId="3" applyBorder="1" applyAlignment="1">
      <alignment horizontal="left" vertical="center"/>
    </xf>
    <xf numFmtId="0" fontId="2" fillId="0" borderId="49" xfId="3" applyBorder="1" applyAlignment="1">
      <alignment horizontal="left" vertical="center"/>
    </xf>
    <xf numFmtId="0" fontId="2" fillId="0" borderId="61" xfId="1" applyBorder="1" applyAlignment="1">
      <alignment horizontal="center" vertical="center"/>
    </xf>
    <xf numFmtId="0" fontId="2" fillId="0" borderId="39" xfId="1" applyBorder="1" applyAlignment="1">
      <alignment horizontal="center" vertical="center"/>
    </xf>
    <xf numFmtId="0" fontId="2" fillId="0" borderId="19" xfId="1" applyBorder="1" applyAlignment="1">
      <alignment horizontal="center"/>
    </xf>
    <xf numFmtId="0" fontId="4" fillId="0" borderId="17" xfId="3" applyFont="1" applyBorder="1" applyAlignment="1">
      <alignment horizontal="center"/>
    </xf>
    <xf numFmtId="0" fontId="2" fillId="0" borderId="32" xfId="7" applyBorder="1" applyAlignment="1">
      <alignment horizontal="left"/>
    </xf>
    <xf numFmtId="0" fontId="2" fillId="0" borderId="42" xfId="7" applyBorder="1" applyAlignment="1">
      <alignment horizontal="left"/>
    </xf>
    <xf numFmtId="0" fontId="2" fillId="0" borderId="66" xfId="7" applyBorder="1" applyAlignment="1">
      <alignment horizontal="left"/>
    </xf>
    <xf numFmtId="14" fontId="2" fillId="0" borderId="12" xfId="1" applyNumberForma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2" fillId="0" borderId="19" xfId="1" applyBorder="1" applyAlignment="1">
      <alignment horizontal="center" vertical="center"/>
    </xf>
    <xf numFmtId="14" fontId="2" fillId="0" borderId="12" xfId="1" applyNumberFormat="1" applyBorder="1" applyAlignment="1">
      <alignment horizontal="center" vertical="center"/>
    </xf>
    <xf numFmtId="20" fontId="2" fillId="0" borderId="19" xfId="3" applyNumberFormat="1" applyBorder="1" applyAlignment="1">
      <alignment horizontal="center"/>
    </xf>
    <xf numFmtId="0" fontId="4" fillId="8" borderId="19" xfId="0" applyFont="1" applyFill="1" applyBorder="1" applyAlignment="1">
      <alignment horizontal="center" vertical="top"/>
    </xf>
    <xf numFmtId="165" fontId="29" fillId="0" borderId="0" xfId="0" applyNumberFormat="1" applyFont="1" applyFill="1" applyBorder="1" applyAlignment="1">
      <alignment horizontal="center"/>
    </xf>
    <xf numFmtId="165" fontId="39" fillId="18" borderId="34" xfId="0" applyNumberFormat="1" applyFont="1" applyFill="1" applyBorder="1" applyAlignment="1">
      <alignment horizontal="center" vertical="center"/>
    </xf>
    <xf numFmtId="165" fontId="39" fillId="18" borderId="69" xfId="0" applyNumberFormat="1" applyFont="1" applyFill="1" applyBorder="1" applyAlignment="1">
      <alignment horizontal="center" vertical="center"/>
    </xf>
    <xf numFmtId="165" fontId="39" fillId="19" borderId="28" xfId="0" applyNumberFormat="1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/>
    </xf>
    <xf numFmtId="0" fontId="4" fillId="0" borderId="35" xfId="2" applyFont="1" applyFill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35" xfId="3" applyFont="1" applyBorder="1" applyAlignment="1">
      <alignment horizontal="center" vertical="center"/>
    </xf>
    <xf numFmtId="0" fontId="4" fillId="0" borderId="55" xfId="3" applyFont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55" xfId="2" applyFont="1" applyFill="1" applyBorder="1" applyAlignment="1">
      <alignment horizontal="center" vertical="center"/>
    </xf>
    <xf numFmtId="165" fontId="39" fillId="18" borderId="5" xfId="0" applyNumberFormat="1" applyFont="1" applyFill="1" applyBorder="1" applyAlignment="1">
      <alignment horizontal="center" vertical="center"/>
    </xf>
    <xf numFmtId="165" fontId="39" fillId="18" borderId="4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textRotation="90"/>
    </xf>
    <xf numFmtId="165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7" fillId="0" borderId="0" xfId="0" applyFont="1" applyFill="1" applyBorder="1" applyAlignment="1">
      <alignment horizontal="center" vertical="center" textRotation="45"/>
    </xf>
    <xf numFmtId="165" fontId="39" fillId="18" borderId="2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 textRotation="90"/>
    </xf>
    <xf numFmtId="167" fontId="2" fillId="0" borderId="12" xfId="1" applyNumberFormat="1" applyBorder="1" applyAlignment="1">
      <alignment horizontal="center" vertical="center"/>
    </xf>
    <xf numFmtId="167" fontId="2" fillId="0" borderId="16" xfId="7" applyNumberFormat="1" applyBorder="1" applyAlignment="1">
      <alignment horizontal="center" vertical="center"/>
    </xf>
    <xf numFmtId="167" fontId="2" fillId="0" borderId="67" xfId="1" applyNumberFormat="1" applyBorder="1" applyAlignment="1">
      <alignment horizontal="center" vertical="center"/>
    </xf>
    <xf numFmtId="20" fontId="2" fillId="0" borderId="20" xfId="7" applyNumberFormat="1" applyBorder="1" applyAlignment="1">
      <alignment horizontal="center"/>
    </xf>
    <xf numFmtId="0" fontId="9" fillId="0" borderId="20" xfId="7" applyFont="1" applyBorder="1" applyAlignment="1">
      <alignment horizontal="center"/>
    </xf>
    <xf numFmtId="0" fontId="4" fillId="0" borderId="20" xfId="7" applyFont="1" applyBorder="1" applyAlignment="1">
      <alignment horizontal="center"/>
    </xf>
    <xf numFmtId="0" fontId="28" fillId="0" borderId="38" xfId="7" applyFont="1" applyBorder="1" applyAlignment="1">
      <alignment horizontal="center"/>
    </xf>
    <xf numFmtId="167" fontId="2" fillId="0" borderId="10" xfId="7" applyNumberFormat="1" applyBorder="1" applyAlignment="1">
      <alignment horizontal="center" vertical="center"/>
    </xf>
    <xf numFmtId="167" fontId="2" fillId="0" borderId="22" xfId="1" applyNumberFormat="1" applyBorder="1" applyAlignment="1">
      <alignment horizontal="center" vertical="center"/>
    </xf>
    <xf numFmtId="167" fontId="2" fillId="0" borderId="57" xfId="1" applyNumberFormat="1" applyBorder="1" applyAlignment="1">
      <alignment horizontal="center" vertical="center"/>
    </xf>
    <xf numFmtId="0" fontId="51" fillId="0" borderId="24" xfId="7" applyFont="1" applyBorder="1" applyAlignment="1">
      <alignment horizontal="center"/>
    </xf>
    <xf numFmtId="0" fontId="7" fillId="0" borderId="25" xfId="7" applyFont="1" applyBorder="1" applyAlignment="1">
      <alignment horizontal="center"/>
    </xf>
    <xf numFmtId="0" fontId="51" fillId="0" borderId="20" xfId="7" applyFont="1" applyBorder="1" applyAlignment="1">
      <alignment horizontal="center"/>
    </xf>
    <xf numFmtId="0" fontId="9" fillId="0" borderId="38" xfId="7" applyFont="1" applyBorder="1" applyAlignment="1">
      <alignment horizontal="center"/>
    </xf>
    <xf numFmtId="167" fontId="2" fillId="0" borderId="10" xfId="1" applyNumberFormat="1" applyBorder="1" applyAlignment="1">
      <alignment horizontal="center" vertical="center"/>
    </xf>
    <xf numFmtId="0" fontId="4" fillId="0" borderId="20" xfId="7" applyFont="1" applyBorder="1"/>
    <xf numFmtId="167" fontId="2" fillId="0" borderId="19" xfId="7" applyNumberFormat="1" applyBorder="1" applyAlignment="1">
      <alignment horizontal="center" vertical="center"/>
    </xf>
    <xf numFmtId="167" fontId="2" fillId="0" borderId="19" xfId="1" applyNumberFormat="1" applyBorder="1" applyAlignment="1">
      <alignment horizontal="center" vertical="center"/>
    </xf>
    <xf numFmtId="0" fontId="2" fillId="0" borderId="43" xfId="7" applyBorder="1"/>
    <xf numFmtId="0" fontId="2" fillId="0" borderId="37" xfId="7" applyBorder="1"/>
    <xf numFmtId="167" fontId="2" fillId="0" borderId="20" xfId="7" applyNumberFormat="1" applyBorder="1" applyAlignment="1">
      <alignment horizontal="center" vertical="center"/>
    </xf>
    <xf numFmtId="0" fontId="28" fillId="0" borderId="20" xfId="7" applyFont="1" applyBorder="1" applyAlignment="1">
      <alignment horizontal="center"/>
    </xf>
    <xf numFmtId="167" fontId="2" fillId="0" borderId="35" xfId="7" applyNumberFormat="1" applyBorder="1" applyAlignment="1">
      <alignment horizontal="center" vertical="center"/>
    </xf>
    <xf numFmtId="167" fontId="2" fillId="0" borderId="24" xfId="7" applyNumberFormat="1" applyBorder="1" applyAlignment="1">
      <alignment horizontal="center" vertical="center"/>
    </xf>
    <xf numFmtId="0" fontId="7" fillId="0" borderId="24" xfId="7" applyFont="1" applyBorder="1" applyAlignment="1">
      <alignment horizontal="center"/>
    </xf>
    <xf numFmtId="167" fontId="2" fillId="0" borderId="12" xfId="7" applyNumberFormat="1" applyBorder="1" applyAlignment="1">
      <alignment horizontal="center" vertical="center"/>
    </xf>
    <xf numFmtId="167" fontId="2" fillId="0" borderId="22" xfId="7" applyNumberFormat="1" applyBorder="1" applyAlignment="1">
      <alignment horizontal="center" vertical="center"/>
    </xf>
    <xf numFmtId="0" fontId="5" fillId="0" borderId="35" xfId="7" applyFont="1" applyBorder="1" applyAlignment="1">
      <alignment horizontal="center"/>
    </xf>
    <xf numFmtId="0" fontId="8" fillId="0" borderId="23" xfId="7" applyFont="1" applyBorder="1" applyAlignment="1">
      <alignment horizontal="center"/>
    </xf>
    <xf numFmtId="20" fontId="2" fillId="0" borderId="38" xfId="1" applyNumberFormat="1" applyBorder="1" applyAlignment="1">
      <alignment horizontal="center" vertical="center"/>
    </xf>
    <xf numFmtId="0" fontId="4" fillId="2" borderId="64" xfId="1" applyFont="1" applyFill="1" applyBorder="1" applyAlignment="1">
      <alignment horizontal="center" vertical="center"/>
    </xf>
    <xf numFmtId="0" fontId="2" fillId="0" borderId="19" xfId="1" applyBorder="1" applyAlignment="1">
      <alignment horizontal="center"/>
    </xf>
    <xf numFmtId="14" fontId="20" fillId="7" borderId="14" xfId="1" applyNumberFormat="1" applyFont="1" applyFill="1" applyBorder="1" applyAlignment="1">
      <alignment horizontal="left"/>
    </xf>
    <xf numFmtId="14" fontId="20" fillId="7" borderId="7" xfId="1" applyNumberFormat="1" applyFont="1" applyFill="1" applyBorder="1" applyAlignment="1">
      <alignment horizontal="left"/>
    </xf>
    <xf numFmtId="0" fontId="4" fillId="2" borderId="7" xfId="7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39" xfId="1" applyFont="1" applyBorder="1" applyAlignment="1">
      <alignment horizontal="center"/>
    </xf>
    <xf numFmtId="0" fontId="2" fillId="0" borderId="0" xfId="1" applyAlignment="1">
      <alignment horizontal="center"/>
    </xf>
    <xf numFmtId="0" fontId="4" fillId="2" borderId="51" xfId="1" applyFont="1" applyFill="1" applyBorder="1" applyAlignment="1">
      <alignment horizontal="center" vertical="center"/>
    </xf>
    <xf numFmtId="0" fontId="4" fillId="0" borderId="24" xfId="1" applyFont="1" applyBorder="1" applyAlignment="1">
      <alignment horizontal="center"/>
    </xf>
    <xf numFmtId="0" fontId="4" fillId="2" borderId="45" xfId="1" applyFont="1" applyFill="1" applyBorder="1" applyAlignment="1">
      <alignment horizontal="center"/>
    </xf>
    <xf numFmtId="0" fontId="4" fillId="10" borderId="15" xfId="1" applyFont="1" applyFill="1" applyBorder="1" applyAlignment="1">
      <alignment horizontal="center" vertical="center"/>
    </xf>
    <xf numFmtId="0" fontId="11" fillId="10" borderId="16" xfId="1" applyFont="1" applyFill="1" applyBorder="1" applyAlignment="1">
      <alignment horizontal="center"/>
    </xf>
    <xf numFmtId="0" fontId="4" fillId="0" borderId="36" xfId="1" applyFont="1" applyBorder="1" applyAlignment="1">
      <alignment horizontal="center"/>
    </xf>
    <xf numFmtId="0" fontId="4" fillId="0" borderId="26" xfId="1" applyFont="1" applyBorder="1" applyAlignment="1">
      <alignment horizontal="center"/>
    </xf>
    <xf numFmtId="167" fontId="2" fillId="0" borderId="0" xfId="1" applyNumberFormat="1" applyBorder="1" applyAlignment="1">
      <alignment horizontal="center" vertical="center"/>
    </xf>
    <xf numFmtId="0" fontId="2" fillId="0" borderId="0" xfId="5" applyFont="1" applyBorder="1" applyAlignment="1">
      <alignment horizontal="center"/>
    </xf>
    <xf numFmtId="167" fontId="2" fillId="0" borderId="33" xfId="1" applyNumberFormat="1" applyBorder="1" applyAlignment="1">
      <alignment horizontal="center" vertical="center"/>
    </xf>
    <xf numFmtId="14" fontId="2" fillId="0" borderId="67" xfId="1" applyNumberFormat="1" applyBorder="1" applyAlignment="1">
      <alignment horizontal="center"/>
    </xf>
    <xf numFmtId="20" fontId="0" fillId="0" borderId="0" xfId="0" applyNumberFormat="1" applyAlignment="1">
      <alignment horizontal="center"/>
    </xf>
    <xf numFmtId="167" fontId="4" fillId="2" borderId="19" xfId="7" applyNumberFormat="1" applyFont="1" applyFill="1" applyBorder="1" applyAlignment="1">
      <alignment horizontal="center" vertical="center"/>
    </xf>
    <xf numFmtId="167" fontId="4" fillId="2" borderId="20" xfId="7" applyNumberFormat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top" wrapText="1"/>
    </xf>
    <xf numFmtId="0" fontId="4" fillId="2" borderId="51" xfId="1" applyFont="1" applyFill="1" applyBorder="1" applyAlignment="1">
      <alignment horizontal="center" vertical="top" wrapText="1"/>
    </xf>
    <xf numFmtId="167" fontId="4" fillId="2" borderId="16" xfId="7" applyNumberFormat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167" fontId="4" fillId="2" borderId="35" xfId="7" applyNumberFormat="1" applyFont="1" applyFill="1" applyBorder="1" applyAlignment="1">
      <alignment horizontal="center" vertical="center"/>
    </xf>
    <xf numFmtId="20" fontId="4" fillId="2" borderId="35" xfId="1" applyNumberFormat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167" fontId="2" fillId="0" borderId="18" xfId="1" applyNumberFormat="1" applyBorder="1" applyAlignment="1">
      <alignment horizontal="center" vertical="center"/>
    </xf>
    <xf numFmtId="167" fontId="2" fillId="0" borderId="52" xfId="1" applyNumberFormat="1" applyBorder="1" applyAlignment="1">
      <alignment horizontal="center" vertical="center"/>
    </xf>
    <xf numFmtId="167" fontId="2" fillId="0" borderId="54" xfId="1" applyNumberFormat="1" applyBorder="1" applyAlignment="1">
      <alignment horizontal="center" vertical="center"/>
    </xf>
    <xf numFmtId="20" fontId="0" fillId="0" borderId="1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0" fontId="0" fillId="0" borderId="16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20" fontId="0" fillId="0" borderId="35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4" fillId="2" borderId="17" xfId="7" applyFont="1" applyFill="1" applyBorder="1" applyAlignment="1">
      <alignment horizontal="center"/>
    </xf>
    <xf numFmtId="14" fontId="2" fillId="7" borderId="33" xfId="1" applyNumberFormat="1" applyFill="1" applyBorder="1" applyAlignment="1">
      <alignment horizontal="center"/>
    </xf>
    <xf numFmtId="0" fontId="4" fillId="7" borderId="68" xfId="1" applyFont="1" applyFill="1" applyBorder="1" applyAlignment="1">
      <alignment horizontal="center" vertical="center"/>
    </xf>
    <xf numFmtId="0" fontId="5" fillId="7" borderId="23" xfId="1" applyFont="1" applyFill="1" applyBorder="1" applyAlignment="1">
      <alignment horizontal="center"/>
    </xf>
    <xf numFmtId="0" fontId="1" fillId="29" borderId="62" xfId="0" applyFont="1" applyFill="1" applyBorder="1" applyAlignment="1">
      <alignment horizontal="center" vertical="center"/>
    </xf>
    <xf numFmtId="0" fontId="1" fillId="29" borderId="63" xfId="0" applyFont="1" applyFill="1" applyBorder="1" applyAlignment="1">
      <alignment horizontal="center" vertical="center"/>
    </xf>
    <xf numFmtId="0" fontId="1" fillId="29" borderId="47" xfId="0" applyFont="1" applyFill="1" applyBorder="1" applyAlignment="1">
      <alignment horizontal="center" vertical="center"/>
    </xf>
    <xf numFmtId="0" fontId="1" fillId="29" borderId="8" xfId="0" applyFont="1" applyFill="1" applyBorder="1" applyAlignment="1">
      <alignment horizontal="center" vertical="center"/>
    </xf>
    <xf numFmtId="0" fontId="1" fillId="29" borderId="17" xfId="0" applyFont="1" applyFill="1" applyBorder="1" applyAlignment="1">
      <alignment horizontal="center" vertical="center"/>
    </xf>
    <xf numFmtId="0" fontId="1" fillId="29" borderId="17" xfId="0" applyFont="1" applyFill="1" applyBorder="1" applyAlignment="1">
      <alignment horizontal="center" wrapText="1"/>
    </xf>
    <xf numFmtId="0" fontId="57" fillId="29" borderId="17" xfId="0" applyFont="1" applyFill="1" applyBorder="1" applyAlignment="1">
      <alignment horizontal="center" vertical="center"/>
    </xf>
    <xf numFmtId="0" fontId="1" fillId="29" borderId="9" xfId="0" applyFont="1" applyFill="1" applyBorder="1" applyAlignment="1">
      <alignment horizontal="center" vertical="center"/>
    </xf>
    <xf numFmtId="20" fontId="0" fillId="0" borderId="19" xfId="0" applyNumberFormat="1" applyBorder="1" applyAlignment="1">
      <alignment horizontal="center"/>
    </xf>
    <xf numFmtId="0" fontId="1" fillId="7" borderId="19" xfId="0" applyFont="1" applyFill="1" applyBorder="1"/>
    <xf numFmtId="0" fontId="0" fillId="0" borderId="19" xfId="0" applyBorder="1"/>
    <xf numFmtId="0" fontId="1" fillId="0" borderId="19" xfId="0" applyFont="1" applyBorder="1"/>
    <xf numFmtId="0" fontId="48" fillId="0" borderId="19" xfId="0" applyFont="1" applyBorder="1"/>
    <xf numFmtId="0" fontId="1" fillId="8" borderId="19" xfId="0" applyFont="1" applyFill="1" applyBorder="1"/>
    <xf numFmtId="0" fontId="47" fillId="0" borderId="19" xfId="0" applyFont="1" applyBorder="1" applyAlignment="1">
      <alignment horizontal="center"/>
    </xf>
    <xf numFmtId="0" fontId="47" fillId="0" borderId="19" xfId="0" applyFont="1" applyBorder="1"/>
    <xf numFmtId="0" fontId="48" fillId="0" borderId="19" xfId="0" applyFont="1" applyFill="1" applyBorder="1"/>
    <xf numFmtId="0" fontId="0" fillId="0" borderId="19" xfId="0" applyFill="1" applyBorder="1" applyAlignment="1">
      <alignment horizontal="center"/>
    </xf>
    <xf numFmtId="0" fontId="49" fillId="0" borderId="19" xfId="0" applyFont="1" applyFill="1" applyBorder="1"/>
    <xf numFmtId="20" fontId="0" fillId="0" borderId="16" xfId="0" applyNumberFormat="1" applyBorder="1" applyAlignment="1">
      <alignment horizontal="center"/>
    </xf>
    <xf numFmtId="0" fontId="1" fillId="2" borderId="16" xfId="0" applyFont="1" applyFill="1" applyBorder="1"/>
    <xf numFmtId="0" fontId="0" fillId="2" borderId="11" xfId="0" applyFill="1" applyBorder="1" applyAlignment="1">
      <alignment horizontal="center"/>
    </xf>
    <xf numFmtId="14" fontId="0" fillId="0" borderId="12" xfId="0" applyNumberFormat="1" applyBorder="1"/>
    <xf numFmtId="0" fontId="0" fillId="0" borderId="13" xfId="0" applyBorder="1"/>
    <xf numFmtId="0" fontId="0" fillId="8" borderId="13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47" fillId="0" borderId="13" xfId="0" applyFont="1" applyBorder="1"/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0" fillId="0" borderId="22" xfId="0" applyBorder="1"/>
    <xf numFmtId="20" fontId="0" fillId="0" borderId="35" xfId="0" applyNumberFormat="1" applyBorder="1" applyAlignment="1">
      <alignment horizontal="center"/>
    </xf>
    <xf numFmtId="0" fontId="0" fillId="0" borderId="35" xfId="0" applyBorder="1"/>
    <xf numFmtId="0" fontId="0" fillId="0" borderId="23" xfId="0" applyBorder="1"/>
    <xf numFmtId="167" fontId="2" fillId="0" borderId="57" xfId="7" applyNumberFormat="1" applyBorder="1" applyAlignment="1">
      <alignment horizontal="center" vertical="center"/>
    </xf>
    <xf numFmtId="20" fontId="0" fillId="0" borderId="24" xfId="0" applyNumberFormat="1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center"/>
    </xf>
    <xf numFmtId="0" fontId="0" fillId="0" borderId="25" xfId="0" applyBorder="1"/>
    <xf numFmtId="167" fontId="2" fillId="0" borderId="67" xfId="7" applyNumberFormat="1" applyBorder="1" applyAlignment="1">
      <alignment horizontal="center" vertical="center"/>
    </xf>
    <xf numFmtId="20" fontId="0" fillId="0" borderId="20" xfId="0" applyNumberFormat="1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38" xfId="0" applyBorder="1"/>
    <xf numFmtId="0" fontId="2" fillId="10" borderId="16" xfId="7" applyNumberFormat="1" applyFill="1" applyBorder="1" applyAlignment="1">
      <alignment horizontal="center"/>
    </xf>
    <xf numFmtId="0" fontId="2" fillId="10" borderId="19" xfId="7" applyNumberFormat="1" applyFill="1" applyBorder="1" applyAlignment="1">
      <alignment horizontal="center"/>
    </xf>
    <xf numFmtId="0" fontId="2" fillId="0" borderId="35" xfId="7" applyNumberFormat="1" applyFill="1" applyBorder="1" applyAlignment="1">
      <alignment horizontal="center"/>
    </xf>
    <xf numFmtId="168" fontId="2" fillId="0" borderId="17" xfId="7" applyNumberFormat="1" applyBorder="1" applyAlignment="1">
      <alignment horizontal="center" vertical="center"/>
    </xf>
    <xf numFmtId="20" fontId="2" fillId="0" borderId="17" xfId="7" applyNumberFormat="1" applyBorder="1" applyAlignment="1">
      <alignment horizontal="center"/>
    </xf>
    <xf numFmtId="0" fontId="4" fillId="8" borderId="62" xfId="7" applyFont="1" applyFill="1" applyBorder="1"/>
    <xf numFmtId="14" fontId="4" fillId="2" borderId="20" xfId="0" applyNumberFormat="1" applyFont="1" applyFill="1" applyBorder="1" applyAlignment="1">
      <alignment horizontal="center"/>
    </xf>
    <xf numFmtId="0" fontId="4" fillId="0" borderId="76" xfId="0" applyFont="1" applyBorder="1" applyAlignment="1">
      <alignment vertical="center"/>
    </xf>
    <xf numFmtId="167" fontId="4" fillId="16" borderId="19" xfId="0" applyNumberFormat="1" applyFont="1" applyFill="1" applyBorder="1" applyAlignment="1">
      <alignment horizontal="center"/>
    </xf>
    <xf numFmtId="167" fontId="4" fillId="8" borderId="20" xfId="0" applyNumberFormat="1" applyFont="1" applyFill="1" applyBorder="1" applyAlignment="1">
      <alignment horizontal="center"/>
    </xf>
    <xf numFmtId="167" fontId="4" fillId="8" borderId="19" xfId="0" applyNumberFormat="1" applyFont="1" applyFill="1" applyBorder="1" applyAlignment="1">
      <alignment horizontal="center"/>
    </xf>
    <xf numFmtId="167" fontId="4" fillId="2" borderId="19" xfId="0" applyNumberFormat="1" applyFont="1" applyFill="1" applyBorder="1" applyAlignment="1">
      <alignment horizontal="center"/>
    </xf>
    <xf numFmtId="167" fontId="4" fillId="7" borderId="19" xfId="0" applyNumberFormat="1" applyFont="1" applyFill="1" applyBorder="1" applyAlignment="1">
      <alignment horizontal="center"/>
    </xf>
    <xf numFmtId="167" fontId="4" fillId="16" borderId="20" xfId="0" applyNumberFormat="1" applyFont="1" applyFill="1" applyBorder="1" applyAlignment="1">
      <alignment horizontal="center"/>
    </xf>
    <xf numFmtId="167" fontId="4" fillId="8" borderId="19" xfId="0" applyNumberFormat="1" applyFont="1" applyFill="1" applyBorder="1" applyAlignment="1">
      <alignment horizontal="center" vertical="center"/>
    </xf>
    <xf numFmtId="0" fontId="4" fillId="8" borderId="19" xfId="0" applyNumberFormat="1" applyFont="1" applyFill="1" applyBorder="1" applyAlignment="1">
      <alignment horizontal="center"/>
    </xf>
    <xf numFmtId="0" fontId="4" fillId="7" borderId="19" xfId="0" applyNumberFormat="1" applyFont="1" applyFill="1" applyBorder="1" applyAlignment="1">
      <alignment horizontal="center"/>
    </xf>
    <xf numFmtId="0" fontId="19" fillId="0" borderId="24" xfId="7" applyFont="1" applyBorder="1" applyAlignment="1">
      <alignment horizontal="center"/>
    </xf>
    <xf numFmtId="0" fontId="2" fillId="0" borderId="34" xfId="7" applyNumberFormat="1" applyFill="1" applyBorder="1" applyAlignment="1">
      <alignment horizontal="center"/>
    </xf>
    <xf numFmtId="0" fontId="2" fillId="0" borderId="19" xfId="7" applyNumberFormat="1" applyFill="1" applyBorder="1" applyAlignment="1">
      <alignment horizontal="center"/>
    </xf>
    <xf numFmtId="20" fontId="2" fillId="0" borderId="17" xfId="3" applyNumberFormat="1" applyBorder="1" applyAlignment="1">
      <alignment horizontal="center"/>
    </xf>
    <xf numFmtId="20" fontId="2" fillId="0" borderId="16" xfId="7" applyNumberFormat="1" applyBorder="1" applyAlignment="1">
      <alignment horizontal="center" vertical="center"/>
    </xf>
    <xf numFmtId="20" fontId="2" fillId="0" borderId="19" xfId="7" applyNumberFormat="1" applyBorder="1" applyAlignment="1">
      <alignment horizontal="center" vertical="center"/>
    </xf>
    <xf numFmtId="20" fontId="2" fillId="0" borderId="35" xfId="7" applyNumberFormat="1" applyBorder="1" applyAlignment="1">
      <alignment horizontal="center" vertical="center"/>
    </xf>
    <xf numFmtId="20" fontId="2" fillId="0" borderId="34" xfId="7" applyNumberFormat="1" applyBorder="1" applyAlignment="1">
      <alignment horizontal="center" vertical="center"/>
    </xf>
    <xf numFmtId="0" fontId="7" fillId="0" borderId="11" xfId="1" applyFont="1" applyBorder="1" applyAlignment="1">
      <alignment horizontal="center"/>
    </xf>
    <xf numFmtId="0" fontId="58" fillId="0" borderId="13" xfId="1" applyFont="1" applyBorder="1" applyAlignment="1">
      <alignment horizontal="center"/>
    </xf>
    <xf numFmtId="0" fontId="30" fillId="10" borderId="19" xfId="1" applyFont="1" applyFill="1" applyBorder="1" applyAlignment="1">
      <alignment horizontal="center"/>
    </xf>
    <xf numFmtId="0" fontId="9" fillId="10" borderId="13" xfId="1" applyFont="1" applyFill="1" applyBorder="1" applyAlignment="1">
      <alignment horizontal="center"/>
    </xf>
    <xf numFmtId="0" fontId="32" fillId="0" borderId="23" xfId="1" applyFont="1" applyBorder="1" applyAlignment="1">
      <alignment horizontal="center"/>
    </xf>
    <xf numFmtId="0" fontId="19" fillId="0" borderId="20" xfId="1" applyFont="1" applyBorder="1" applyAlignment="1">
      <alignment horizontal="center"/>
    </xf>
    <xf numFmtId="0" fontId="10" fillId="0" borderId="38" xfId="1" applyFont="1" applyBorder="1" applyAlignment="1">
      <alignment horizontal="center"/>
    </xf>
    <xf numFmtId="0" fontId="6" fillId="10" borderId="19" xfId="1" applyFont="1" applyFill="1" applyBorder="1" applyAlignment="1">
      <alignment horizontal="center"/>
    </xf>
    <xf numFmtId="0" fontId="30" fillId="10" borderId="13" xfId="1" applyFont="1" applyFill="1" applyBorder="1" applyAlignment="1">
      <alignment horizontal="center"/>
    </xf>
    <xf numFmtId="0" fontId="30" fillId="10" borderId="20" xfId="1" applyFont="1" applyFill="1" applyBorder="1" applyAlignment="1">
      <alignment horizontal="center"/>
    </xf>
    <xf numFmtId="0" fontId="4" fillId="10" borderId="38" xfId="1" applyFont="1" applyFill="1" applyBorder="1" applyAlignment="1">
      <alignment horizontal="center"/>
    </xf>
    <xf numFmtId="0" fontId="32" fillId="0" borderId="13" xfId="1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6" fillId="10" borderId="20" xfId="1" applyFont="1" applyFill="1" applyBorder="1" applyAlignment="1">
      <alignment horizontal="center"/>
    </xf>
    <xf numFmtId="0" fontId="5" fillId="10" borderId="20" xfId="1" applyFont="1" applyFill="1" applyBorder="1" applyAlignment="1">
      <alignment horizontal="center"/>
    </xf>
    <xf numFmtId="0" fontId="33" fillId="0" borderId="24" xfId="1" applyFont="1" applyBorder="1" applyAlignment="1">
      <alignment horizontal="center"/>
    </xf>
    <xf numFmtId="0" fontId="32" fillId="0" borderId="24" xfId="1" applyFont="1" applyBorder="1" applyAlignment="1">
      <alignment horizontal="center"/>
    </xf>
    <xf numFmtId="0" fontId="58" fillId="10" borderId="16" xfId="1" applyFont="1" applyFill="1" applyBorder="1" applyAlignment="1">
      <alignment horizontal="center"/>
    </xf>
    <xf numFmtId="0" fontId="4" fillId="10" borderId="17" xfId="1" applyFont="1" applyFill="1" applyBorder="1" applyAlignment="1">
      <alignment horizontal="center" vertical="center"/>
    </xf>
    <xf numFmtId="0" fontId="7" fillId="10" borderId="11" xfId="1" applyFont="1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16" fillId="10" borderId="13" xfId="0" applyFont="1" applyFill="1" applyBorder="1" applyAlignment="1">
      <alignment horizontal="center" vertical="center" wrapText="1"/>
    </xf>
    <xf numFmtId="0" fontId="4" fillId="9" borderId="18" xfId="2" applyFont="1" applyFill="1" applyBorder="1" applyAlignment="1">
      <alignment horizontal="center"/>
    </xf>
    <xf numFmtId="0" fontId="4" fillId="7" borderId="55" xfId="1" applyFont="1" applyFill="1" applyBorder="1" applyAlignment="1">
      <alignment horizontal="center"/>
    </xf>
    <xf numFmtId="0" fontId="31" fillId="0" borderId="13" xfId="1" applyFont="1" applyBorder="1" applyAlignment="1">
      <alignment horizontal="center"/>
    </xf>
    <xf numFmtId="0" fontId="4" fillId="0" borderId="33" xfId="1" applyFont="1" applyBorder="1" applyAlignment="1">
      <alignment horizontal="center"/>
    </xf>
    <xf numFmtId="0" fontId="30" fillId="0" borderId="35" xfId="1" applyFont="1" applyBorder="1" applyAlignment="1">
      <alignment horizontal="center"/>
    </xf>
    <xf numFmtId="20" fontId="2" fillId="10" borderId="20" xfId="1" applyNumberFormat="1" applyFill="1" applyBorder="1" applyAlignment="1">
      <alignment horizontal="center"/>
    </xf>
    <xf numFmtId="0" fontId="8" fillId="10" borderId="16" xfId="1" applyFont="1" applyFill="1" applyBorder="1" applyAlignment="1">
      <alignment horizontal="center"/>
    </xf>
    <xf numFmtId="0" fontId="8" fillId="10" borderId="11" xfId="1" applyFont="1" applyFill="1" applyBorder="1" applyAlignment="1">
      <alignment horizontal="center"/>
    </xf>
    <xf numFmtId="0" fontId="4" fillId="0" borderId="68" xfId="1" applyFont="1" applyBorder="1" applyAlignment="1">
      <alignment horizontal="center"/>
    </xf>
    <xf numFmtId="0" fontId="8" fillId="0" borderId="51" xfId="1" applyFont="1" applyBorder="1" applyAlignment="1">
      <alignment horizontal="center"/>
    </xf>
    <xf numFmtId="0" fontId="4" fillId="10" borderId="17" xfId="1" applyFont="1" applyFill="1" applyBorder="1" applyAlignment="1">
      <alignment horizontal="center"/>
    </xf>
    <xf numFmtId="0" fontId="2" fillId="0" borderId="75" xfId="1" applyBorder="1"/>
    <xf numFmtId="0" fontId="2" fillId="0" borderId="54" xfId="1" applyBorder="1"/>
    <xf numFmtId="0" fontId="4" fillId="0" borderId="55" xfId="1" applyFont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8" fillId="10" borderId="15" xfId="1" applyFont="1" applyFill="1" applyBorder="1" applyAlignment="1">
      <alignment horizontal="center"/>
    </xf>
    <xf numFmtId="0" fontId="8" fillId="10" borderId="34" xfId="1" applyFont="1" applyFill="1" applyBorder="1" applyAlignment="1">
      <alignment horizontal="center"/>
    </xf>
    <xf numFmtId="0" fontId="4" fillId="10" borderId="35" xfId="1" applyFont="1" applyFill="1" applyBorder="1" applyAlignment="1">
      <alignment horizontal="center" vertical="center"/>
    </xf>
    <xf numFmtId="0" fontId="8" fillId="10" borderId="51" xfId="1" applyFont="1" applyFill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6" fillId="0" borderId="49" xfId="1" applyFont="1" applyBorder="1" applyAlignment="1">
      <alignment horizontal="center"/>
    </xf>
    <xf numFmtId="0" fontId="7" fillId="0" borderId="49" xfId="1" applyFont="1" applyBorder="1" applyAlignment="1">
      <alignment horizontal="center"/>
    </xf>
    <xf numFmtId="0" fontId="8" fillId="0" borderId="49" xfId="1" applyFont="1" applyBorder="1" applyAlignment="1">
      <alignment horizontal="center"/>
    </xf>
    <xf numFmtId="0" fontId="9" fillId="0" borderId="49" xfId="1" applyFont="1" applyBorder="1" applyAlignment="1">
      <alignment horizontal="center"/>
    </xf>
    <xf numFmtId="0" fontId="4" fillId="0" borderId="49" xfId="1" applyFont="1" applyBorder="1" applyAlignment="1">
      <alignment horizontal="center"/>
    </xf>
    <xf numFmtId="0" fontId="10" fillId="0" borderId="49" xfId="1" applyFont="1" applyBorder="1" applyAlignment="1">
      <alignment horizontal="center"/>
    </xf>
    <xf numFmtId="0" fontId="61" fillId="0" borderId="49" xfId="1" applyFont="1" applyBorder="1" applyAlignment="1">
      <alignment horizontal="center"/>
    </xf>
    <xf numFmtId="0" fontId="44" fillId="0" borderId="72" xfId="1" applyFont="1" applyBorder="1" applyAlignment="1">
      <alignment horizontal="center"/>
    </xf>
    <xf numFmtId="0" fontId="4" fillId="10" borderId="31" xfId="1" applyFont="1" applyFill="1" applyBorder="1" applyAlignment="1">
      <alignment horizontal="center"/>
    </xf>
    <xf numFmtId="167" fontId="2" fillId="0" borderId="21" xfId="7" applyNumberFormat="1" applyBorder="1" applyAlignment="1">
      <alignment horizontal="center" vertical="center"/>
    </xf>
    <xf numFmtId="20" fontId="2" fillId="0" borderId="61" xfId="1" applyNumberFormat="1" applyBorder="1" applyAlignment="1">
      <alignment horizontal="center"/>
    </xf>
    <xf numFmtId="168" fontId="2" fillId="0" borderId="16" xfId="1" applyNumberFormat="1" applyBorder="1" applyAlignment="1">
      <alignment horizontal="center"/>
    </xf>
    <xf numFmtId="20" fontId="2" fillId="0" borderId="21" xfId="1" applyNumberFormat="1" applyBorder="1" applyAlignment="1">
      <alignment horizontal="center"/>
    </xf>
    <xf numFmtId="20" fontId="2" fillId="0" borderId="45" xfId="1" applyNumberFormat="1" applyBorder="1" applyAlignment="1">
      <alignment horizontal="center"/>
    </xf>
    <xf numFmtId="0" fontId="56" fillId="0" borderId="10" xfId="5" applyFont="1" applyBorder="1" applyAlignment="1">
      <alignment horizontal="center"/>
    </xf>
    <xf numFmtId="0" fontId="58" fillId="0" borderId="12" xfId="5" applyFont="1" applyBorder="1" applyAlignment="1">
      <alignment horizontal="center"/>
    </xf>
    <xf numFmtId="0" fontId="60" fillId="0" borderId="12" xfId="5" applyFont="1" applyBorder="1" applyAlignment="1">
      <alignment horizontal="center"/>
    </xf>
    <xf numFmtId="0" fontId="8" fillId="0" borderId="12" xfId="5" applyFont="1" applyBorder="1" applyAlignment="1">
      <alignment horizontal="center"/>
    </xf>
    <xf numFmtId="0" fontId="19" fillId="0" borderId="12" xfId="5" applyFont="1" applyBorder="1" applyAlignment="1">
      <alignment horizontal="center"/>
    </xf>
    <xf numFmtId="0" fontId="4" fillId="0" borderId="12" xfId="5" applyFont="1" applyBorder="1" applyAlignment="1">
      <alignment horizontal="center"/>
    </xf>
    <xf numFmtId="0" fontId="59" fillId="0" borderId="12" xfId="1" applyFont="1" applyFill="1" applyBorder="1" applyAlignment="1">
      <alignment horizontal="center"/>
    </xf>
    <xf numFmtId="0" fontId="44" fillId="0" borderId="22" xfId="1" applyFont="1" applyFill="1" applyBorder="1" applyAlignment="1">
      <alignment horizontal="center"/>
    </xf>
    <xf numFmtId="0" fontId="4" fillId="0" borderId="10" xfId="5" applyFont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20" fontId="2" fillId="0" borderId="15" xfId="7" applyNumberFormat="1" applyBorder="1" applyAlignment="1">
      <alignment horizontal="center"/>
    </xf>
    <xf numFmtId="168" fontId="2" fillId="0" borderId="34" xfId="7" applyNumberFormat="1" applyBorder="1" applyAlignment="1">
      <alignment horizontal="center" vertical="center"/>
    </xf>
    <xf numFmtId="20" fontId="2" fillId="0" borderId="34" xfId="7" applyNumberFormat="1" applyBorder="1" applyAlignment="1">
      <alignment horizontal="center"/>
    </xf>
    <xf numFmtId="167" fontId="4" fillId="8" borderId="19" xfId="7" applyNumberFormat="1" applyFont="1" applyFill="1" applyBorder="1" applyAlignment="1">
      <alignment horizontal="center" vertical="center"/>
    </xf>
    <xf numFmtId="14" fontId="4" fillId="8" borderId="19" xfId="0" applyNumberFormat="1" applyFont="1" applyFill="1" applyBorder="1" applyAlignment="1">
      <alignment horizontal="center"/>
    </xf>
    <xf numFmtId="165" fontId="38" fillId="20" borderId="58" xfId="0" applyNumberFormat="1" applyFont="1" applyFill="1" applyBorder="1" applyAlignment="1">
      <alignment horizontal="center" vertical="center"/>
    </xf>
    <xf numFmtId="0" fontId="38" fillId="22" borderId="84" xfId="0" applyFont="1" applyFill="1" applyBorder="1" applyAlignment="1">
      <alignment horizontal="center" vertical="center"/>
    </xf>
    <xf numFmtId="165" fontId="39" fillId="18" borderId="58" xfId="0" applyNumberFormat="1" applyFont="1" applyFill="1" applyBorder="1" applyAlignment="1">
      <alignment horizontal="center" vertical="center"/>
    </xf>
    <xf numFmtId="165" fontId="39" fillId="18" borderId="83" xfId="0" applyNumberFormat="1" applyFont="1" applyFill="1" applyBorder="1" applyAlignment="1">
      <alignment horizontal="center" vertical="center"/>
    </xf>
    <xf numFmtId="165" fontId="39" fillId="18" borderId="43" xfId="0" applyNumberFormat="1" applyFont="1" applyFill="1" applyBorder="1" applyAlignment="1">
      <alignment horizontal="center" vertical="center"/>
    </xf>
    <xf numFmtId="165" fontId="39" fillId="18" borderId="24" xfId="0" applyNumberFormat="1" applyFont="1" applyFill="1" applyBorder="1" applyAlignment="1">
      <alignment horizontal="center" vertical="center"/>
    </xf>
    <xf numFmtId="165" fontId="39" fillId="18" borderId="82" xfId="0" applyNumberFormat="1" applyFont="1" applyFill="1" applyBorder="1" applyAlignment="1">
      <alignment horizontal="center" vertical="center"/>
    </xf>
    <xf numFmtId="9" fontId="39" fillId="18" borderId="58" xfId="4" applyFont="1" applyFill="1" applyBorder="1" applyAlignment="1">
      <alignment horizontal="center" vertical="center"/>
    </xf>
    <xf numFmtId="0" fontId="39" fillId="18" borderId="85" xfId="0" applyFont="1" applyFill="1" applyBorder="1" applyAlignment="1">
      <alignment horizontal="center" vertical="center"/>
    </xf>
    <xf numFmtId="165" fontId="29" fillId="0" borderId="58" xfId="0" applyNumberFormat="1" applyFont="1" applyBorder="1" applyAlignment="1">
      <alignment horizontal="center"/>
    </xf>
    <xf numFmtId="165" fontId="38" fillId="20" borderId="54" xfId="0" applyNumberFormat="1" applyFont="1" applyFill="1" applyBorder="1" applyAlignment="1">
      <alignment horizontal="center" vertical="center"/>
    </xf>
    <xf numFmtId="0" fontId="38" fillId="22" borderId="42" xfId="0" applyFont="1" applyFill="1" applyBorder="1" applyAlignment="1">
      <alignment horizontal="center" vertical="center"/>
    </xf>
    <xf numFmtId="0" fontId="38" fillId="18" borderId="54" xfId="0" applyFont="1" applyFill="1" applyBorder="1" applyAlignment="1">
      <alignment horizontal="left" vertical="center" indent="1"/>
    </xf>
    <xf numFmtId="165" fontId="39" fillId="18" borderId="42" xfId="0" applyNumberFormat="1" applyFont="1" applyFill="1" applyBorder="1" applyAlignment="1">
      <alignment horizontal="center" vertical="center"/>
    </xf>
    <xf numFmtId="165" fontId="39" fillId="18" borderId="54" xfId="0" applyNumberFormat="1" applyFont="1" applyFill="1" applyBorder="1" applyAlignment="1">
      <alignment horizontal="center" vertical="center"/>
    </xf>
    <xf numFmtId="165" fontId="39" fillId="18" borderId="66" xfId="0" applyNumberFormat="1" applyFont="1" applyFill="1" applyBorder="1" applyAlignment="1">
      <alignment horizontal="center" vertical="center"/>
    </xf>
    <xf numFmtId="165" fontId="39" fillId="18" borderId="32" xfId="0" applyNumberFormat="1" applyFont="1" applyFill="1" applyBorder="1" applyAlignment="1">
      <alignment horizontal="center" vertical="center"/>
    </xf>
    <xf numFmtId="9" fontId="39" fillId="18" borderId="54" xfId="4" applyFont="1" applyFill="1" applyBorder="1" applyAlignment="1">
      <alignment horizontal="center" vertical="center"/>
    </xf>
    <xf numFmtId="0" fontId="39" fillId="18" borderId="54" xfId="0" applyFont="1" applyFill="1" applyBorder="1" applyAlignment="1">
      <alignment horizontal="center" vertical="center"/>
    </xf>
    <xf numFmtId="165" fontId="29" fillId="0" borderId="54" xfId="0" applyNumberFormat="1" applyFont="1" applyBorder="1" applyAlignment="1">
      <alignment horizontal="center"/>
    </xf>
    <xf numFmtId="0" fontId="38" fillId="18" borderId="19" xfId="0" applyFont="1" applyFill="1" applyBorder="1" applyAlignment="1">
      <alignment horizontal="left" vertical="center" indent="1"/>
    </xf>
    <xf numFmtId="0" fontId="39" fillId="18" borderId="19" xfId="0" applyFont="1" applyFill="1" applyBorder="1" applyAlignment="1">
      <alignment horizontal="center" vertical="center"/>
    </xf>
    <xf numFmtId="165" fontId="29" fillId="0" borderId="19" xfId="0" applyNumberFormat="1" applyFont="1" applyBorder="1" applyAlignment="1">
      <alignment horizontal="center"/>
    </xf>
    <xf numFmtId="9" fontId="39" fillId="18" borderId="83" xfId="4" applyFont="1" applyFill="1" applyBorder="1" applyAlignment="1">
      <alignment horizontal="center" vertical="center"/>
    </xf>
    <xf numFmtId="9" fontId="39" fillId="18" borderId="39" xfId="4" applyFont="1" applyFill="1" applyBorder="1" applyAlignment="1">
      <alignment horizontal="center" vertical="center"/>
    </xf>
    <xf numFmtId="9" fontId="39" fillId="18" borderId="66" xfId="4" applyFont="1" applyFill="1" applyBorder="1" applyAlignment="1">
      <alignment horizontal="center" vertical="center"/>
    </xf>
    <xf numFmtId="165" fontId="39" fillId="19" borderId="3" xfId="0" applyNumberFormat="1" applyFont="1" applyFill="1" applyBorder="1" applyAlignment="1">
      <alignment horizontal="center" vertical="center"/>
    </xf>
    <xf numFmtId="0" fontId="38" fillId="19" borderId="1" xfId="0" applyFont="1" applyFill="1" applyBorder="1" applyAlignment="1">
      <alignment horizontal="left" vertical="center" indent="1"/>
    </xf>
    <xf numFmtId="0" fontId="38" fillId="19" borderId="31" xfId="0" applyFont="1" applyFill="1" applyBorder="1" applyAlignment="1">
      <alignment horizontal="left" vertical="center" indent="1"/>
    </xf>
    <xf numFmtId="0" fontId="38" fillId="18" borderId="31" xfId="0" applyFont="1" applyFill="1" applyBorder="1" applyAlignment="1">
      <alignment horizontal="left" vertical="center" indent="1"/>
    </xf>
    <xf numFmtId="0" fontId="38" fillId="18" borderId="43" xfId="0" applyFont="1" applyFill="1" applyBorder="1" applyAlignment="1">
      <alignment horizontal="left" vertical="center" indent="1"/>
    </xf>
    <xf numFmtId="0" fontId="38" fillId="18" borderId="32" xfId="0" applyFont="1" applyFill="1" applyBorder="1" applyAlignment="1">
      <alignment horizontal="left" vertical="center" indent="1"/>
    </xf>
    <xf numFmtId="165" fontId="29" fillId="2" borderId="49" xfId="0" applyNumberFormat="1" applyFont="1" applyFill="1" applyBorder="1" applyAlignment="1">
      <alignment horizontal="center" vertical="center"/>
    </xf>
    <xf numFmtId="167" fontId="4" fillId="2" borderId="20" xfId="0" applyNumberFormat="1" applyFont="1" applyFill="1" applyBorder="1" applyAlignment="1">
      <alignment horizontal="center"/>
    </xf>
    <xf numFmtId="20" fontId="4" fillId="16" borderId="38" xfId="0" applyNumberFormat="1" applyFont="1" applyFill="1" applyBorder="1" applyAlignment="1">
      <alignment horizontal="center"/>
    </xf>
    <xf numFmtId="0" fontId="29" fillId="0" borderId="26" xfId="0" applyFont="1" applyFill="1" applyBorder="1" applyAlignment="1">
      <alignment horizontal="center"/>
    </xf>
    <xf numFmtId="0" fontId="29" fillId="0" borderId="39" xfId="0" applyFont="1" applyFill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1" fillId="2" borderId="18" xfId="0" applyFont="1" applyFill="1" applyBorder="1"/>
    <xf numFmtId="0" fontId="1" fillId="8" borderId="21" xfId="0" applyFont="1" applyFill="1" applyBorder="1"/>
    <xf numFmtId="0" fontId="1" fillId="2" borderId="21" xfId="0" applyFont="1" applyFill="1" applyBorder="1"/>
    <xf numFmtId="0" fontId="1" fillId="16" borderId="21" xfId="0" applyFont="1" applyFill="1" applyBorder="1"/>
    <xf numFmtId="0" fontId="1" fillId="2" borderId="52" xfId="0" applyFont="1" applyFill="1" applyBorder="1"/>
    <xf numFmtId="0" fontId="1" fillId="16" borderId="52" xfId="0" applyFont="1" applyFill="1" applyBorder="1"/>
    <xf numFmtId="20" fontId="2" fillId="0" borderId="71" xfId="1" applyNumberFormat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20" fontId="2" fillId="0" borderId="24" xfId="7" applyNumberForma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3" xfId="1" applyFont="1" applyBorder="1" applyAlignment="1">
      <alignment horizontal="center"/>
    </xf>
    <xf numFmtId="0" fontId="4" fillId="0" borderId="63" xfId="2" applyFont="1" applyFill="1" applyBorder="1" applyAlignment="1">
      <alignment horizontal="center" vertical="center"/>
    </xf>
    <xf numFmtId="0" fontId="4" fillId="0" borderId="63" xfId="3" applyFont="1" applyBorder="1" applyAlignment="1">
      <alignment horizontal="center" vertical="center"/>
    </xf>
    <xf numFmtId="0" fontId="4" fillId="0" borderId="39" xfId="1" applyFont="1" applyBorder="1" applyAlignment="1">
      <alignment horizontal="center"/>
    </xf>
    <xf numFmtId="20" fontId="19" fillId="2" borderId="20" xfId="0" applyNumberFormat="1" applyFont="1" applyFill="1" applyBorder="1" applyAlignment="1">
      <alignment horizontal="center"/>
    </xf>
    <xf numFmtId="20" fontId="19" fillId="2" borderId="19" xfId="0" applyNumberFormat="1" applyFont="1" applyFill="1" applyBorder="1" applyAlignment="1">
      <alignment horizontal="center"/>
    </xf>
    <xf numFmtId="20" fontId="19" fillId="2" borderId="13" xfId="0" applyNumberFormat="1" applyFont="1" applyFill="1" applyBorder="1" applyAlignment="1">
      <alignment horizontal="center"/>
    </xf>
    <xf numFmtId="20" fontId="4" fillId="2" borderId="16" xfId="1" applyNumberFormat="1" applyFont="1" applyFill="1" applyBorder="1" applyAlignment="1">
      <alignment horizontal="center" vertical="center"/>
    </xf>
    <xf numFmtId="20" fontId="2" fillId="0" borderId="20" xfId="7" applyNumberFormat="1" applyBorder="1" applyAlignment="1">
      <alignment horizontal="center" vertical="center"/>
    </xf>
    <xf numFmtId="0" fontId="4" fillId="2" borderId="62" xfId="7" applyFont="1" applyFill="1" applyBorder="1"/>
    <xf numFmtId="0" fontId="4" fillId="2" borderId="10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7" xfId="7" applyFont="1" applyFill="1" applyBorder="1" applyAlignment="1">
      <alignment horizontal="center"/>
    </xf>
    <xf numFmtId="165" fontId="39" fillId="18" borderId="59" xfId="0" applyNumberFormat="1" applyFont="1" applyFill="1" applyBorder="1" applyAlignment="1">
      <alignment horizontal="center" vertical="center"/>
    </xf>
    <xf numFmtId="0" fontId="29" fillId="0" borderId="59" xfId="0" applyFont="1" applyBorder="1"/>
    <xf numFmtId="0" fontId="29" fillId="0" borderId="24" xfId="0" applyFont="1" applyBorder="1"/>
    <xf numFmtId="0" fontId="29" fillId="0" borderId="82" xfId="0" applyFont="1" applyBorder="1"/>
    <xf numFmtId="165" fontId="0" fillId="10" borderId="58" xfId="0" applyNumberFormat="1" applyFill="1" applyBorder="1" applyAlignment="1">
      <alignment horizontal="center" vertical="center" wrapText="1"/>
    </xf>
    <xf numFmtId="165" fontId="29" fillId="2" borderId="58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/>
    </xf>
    <xf numFmtId="0" fontId="1" fillId="2" borderId="58" xfId="0" applyFont="1" applyFill="1" applyBorder="1"/>
    <xf numFmtId="0" fontId="29" fillId="0" borderId="59" xfId="0" applyFont="1" applyFill="1" applyBorder="1" applyAlignment="1">
      <alignment horizontal="center"/>
    </xf>
    <xf numFmtId="167" fontId="4" fillId="2" borderId="24" xfId="0" applyNumberFormat="1" applyFont="1" applyFill="1" applyBorder="1" applyAlignment="1">
      <alignment horizontal="center"/>
    </xf>
    <xf numFmtId="20" fontId="4" fillId="2" borderId="24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0" fillId="7" borderId="20" xfId="0" applyFont="1" applyFill="1" applyBorder="1"/>
    <xf numFmtId="0" fontId="29" fillId="0" borderId="20" xfId="0" applyFont="1" applyFill="1" applyBorder="1" applyAlignment="1">
      <alignment horizontal="center"/>
    </xf>
    <xf numFmtId="167" fontId="4" fillId="7" borderId="20" xfId="0" applyNumberFormat="1" applyFont="1" applyFill="1" applyBorder="1" applyAlignment="1">
      <alignment horizontal="center"/>
    </xf>
    <xf numFmtId="20" fontId="4" fillId="7" borderId="20" xfId="0" applyNumberFormat="1" applyFont="1" applyFill="1" applyBorder="1" applyAlignment="1">
      <alignment horizontal="center"/>
    </xf>
    <xf numFmtId="0" fontId="4" fillId="7" borderId="20" xfId="0" applyNumberFormat="1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4" fillId="8" borderId="10" xfId="3" applyFont="1" applyFill="1" applyBorder="1" applyAlignment="1">
      <alignment horizontal="center"/>
    </xf>
    <xf numFmtId="167" fontId="4" fillId="8" borderId="10" xfId="1" applyNumberFormat="1" applyFont="1" applyFill="1" applyBorder="1" applyAlignment="1">
      <alignment horizontal="center" vertical="center"/>
    </xf>
    <xf numFmtId="20" fontId="4" fillId="8" borderId="16" xfId="3" applyNumberFormat="1" applyFont="1" applyFill="1" applyBorder="1" applyAlignment="1">
      <alignment horizontal="center"/>
    </xf>
    <xf numFmtId="0" fontId="4" fillId="8" borderId="16" xfId="2" applyFont="1" applyFill="1" applyBorder="1" applyAlignment="1">
      <alignment horizontal="center" vertical="top" wrapText="1"/>
    </xf>
    <xf numFmtId="0" fontId="4" fillId="8" borderId="12" xfId="3" applyFont="1" applyFill="1" applyBorder="1" applyAlignment="1">
      <alignment horizontal="center"/>
    </xf>
    <xf numFmtId="167" fontId="4" fillId="8" borderId="22" xfId="1" applyNumberFormat="1" applyFont="1" applyFill="1" applyBorder="1" applyAlignment="1">
      <alignment horizontal="center" vertical="center"/>
    </xf>
    <xf numFmtId="20" fontId="4" fillId="8" borderId="35" xfId="3" applyNumberFormat="1" applyFont="1" applyFill="1" applyBorder="1" applyAlignment="1">
      <alignment horizontal="center"/>
    </xf>
    <xf numFmtId="0" fontId="4" fillId="8" borderId="35" xfId="2" applyFont="1" applyFill="1" applyBorder="1" applyAlignment="1">
      <alignment horizontal="center" vertical="top" wrapText="1"/>
    </xf>
    <xf numFmtId="0" fontId="4" fillId="8" borderId="22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/>
    </xf>
    <xf numFmtId="0" fontId="4" fillId="2" borderId="17" xfId="3" applyFont="1" applyFill="1" applyBorder="1" applyAlignment="1">
      <alignment horizontal="center"/>
    </xf>
    <xf numFmtId="0" fontId="4" fillId="2" borderId="70" xfId="3" applyFont="1" applyFill="1" applyBorder="1" applyAlignment="1">
      <alignment horizontal="center"/>
    </xf>
    <xf numFmtId="0" fontId="4" fillId="8" borderId="11" xfId="2" applyFont="1" applyFill="1" applyBorder="1" applyAlignment="1">
      <alignment horizontal="center" vertical="top" wrapText="1"/>
    </xf>
    <xf numFmtId="0" fontId="4" fillId="8" borderId="23" xfId="2" applyFont="1" applyFill="1" applyBorder="1" applyAlignment="1">
      <alignment horizontal="center" vertical="top" wrapText="1"/>
    </xf>
    <xf numFmtId="0" fontId="4" fillId="8" borderId="62" xfId="3" applyFont="1" applyFill="1" applyBorder="1" applyAlignment="1">
      <alignment horizontal="center" vertical="center"/>
    </xf>
    <xf numFmtId="167" fontId="4" fillId="8" borderId="12" xfId="1" applyNumberFormat="1" applyFont="1" applyFill="1" applyBorder="1" applyAlignment="1">
      <alignment horizontal="center" vertical="center"/>
    </xf>
    <xf numFmtId="20" fontId="4" fillId="8" borderId="63" xfId="3" applyNumberFormat="1" applyFont="1" applyFill="1" applyBorder="1" applyAlignment="1">
      <alignment horizontal="center" vertical="center"/>
    </xf>
    <xf numFmtId="0" fontId="4" fillId="8" borderId="14" xfId="2" applyFont="1" applyFill="1" applyBorder="1" applyAlignment="1">
      <alignment horizontal="center" vertical="top" wrapText="1"/>
    </xf>
    <xf numFmtId="0" fontId="4" fillId="8" borderId="55" xfId="2" applyFont="1" applyFill="1" applyBorder="1" applyAlignment="1">
      <alignment horizontal="center" vertical="center"/>
    </xf>
    <xf numFmtId="0" fontId="4" fillId="8" borderId="28" xfId="3" applyFont="1" applyFill="1" applyBorder="1" applyAlignment="1">
      <alignment horizontal="center"/>
    </xf>
    <xf numFmtId="167" fontId="4" fillId="8" borderId="10" xfId="7" applyNumberFormat="1" applyFont="1" applyFill="1" applyBorder="1" applyAlignment="1">
      <alignment horizontal="center" vertical="center"/>
    </xf>
    <xf numFmtId="0" fontId="4" fillId="8" borderId="50" xfId="3" applyFont="1" applyFill="1" applyBorder="1" applyAlignment="1">
      <alignment horizontal="center"/>
    </xf>
    <xf numFmtId="167" fontId="4" fillId="8" borderId="22" xfId="7" applyNumberFormat="1" applyFont="1" applyFill="1" applyBorder="1" applyAlignment="1">
      <alignment horizontal="center" vertical="center"/>
    </xf>
    <xf numFmtId="20" fontId="4" fillId="8" borderId="63" xfId="7" applyNumberFormat="1" applyFont="1" applyFill="1" applyBorder="1" applyAlignment="1">
      <alignment horizontal="center" vertical="center"/>
    </xf>
    <xf numFmtId="0" fontId="4" fillId="8" borderId="63" xfId="7" applyFont="1" applyFill="1" applyBorder="1" applyAlignment="1">
      <alignment horizontal="center" vertical="top"/>
    </xf>
    <xf numFmtId="0" fontId="4" fillId="8" borderId="47" xfId="7" applyFont="1" applyFill="1" applyBorder="1" applyAlignment="1">
      <alignment horizontal="center" vertical="top"/>
    </xf>
    <xf numFmtId="0" fontId="4" fillId="8" borderId="55" xfId="7" applyFont="1" applyFill="1" applyBorder="1" applyAlignment="1">
      <alignment horizontal="center" vertical="center"/>
    </xf>
    <xf numFmtId="0" fontId="4" fillId="16" borderId="28" xfId="3" applyFont="1" applyFill="1" applyBorder="1" applyAlignment="1">
      <alignment horizontal="center" vertical="center"/>
    </xf>
    <xf numFmtId="167" fontId="4" fillId="16" borderId="8" xfId="7" applyNumberFormat="1" applyFont="1" applyFill="1" applyBorder="1" applyAlignment="1">
      <alignment horizontal="center" vertical="center"/>
    </xf>
    <xf numFmtId="0" fontId="4" fillId="16" borderId="16" xfId="2" applyFont="1" applyFill="1" applyBorder="1" applyAlignment="1">
      <alignment horizontal="center" vertical="top" wrapText="1"/>
    </xf>
    <xf numFmtId="0" fontId="4" fillId="16" borderId="31" xfId="3" applyFont="1" applyFill="1" applyBorder="1" applyAlignment="1">
      <alignment horizontal="center" vertical="center"/>
    </xf>
    <xf numFmtId="167" fontId="4" fillId="16" borderId="12" xfId="7" applyNumberFormat="1" applyFont="1" applyFill="1" applyBorder="1" applyAlignment="1">
      <alignment horizontal="center" vertical="center"/>
    </xf>
    <xf numFmtId="0" fontId="4" fillId="16" borderId="19" xfId="2" applyFont="1" applyFill="1" applyBorder="1" applyAlignment="1">
      <alignment horizontal="center" vertical="top" wrapText="1"/>
    </xf>
    <xf numFmtId="0" fontId="4" fillId="16" borderId="50" xfId="3" applyFont="1" applyFill="1" applyBorder="1" applyAlignment="1">
      <alignment horizontal="center" vertical="center"/>
    </xf>
    <xf numFmtId="167" fontId="4" fillId="16" borderId="22" xfId="7" applyNumberFormat="1" applyFont="1" applyFill="1" applyBorder="1" applyAlignment="1">
      <alignment horizontal="center" vertical="center"/>
    </xf>
    <xf numFmtId="0" fontId="4" fillId="16" borderId="35" xfId="2" applyFont="1" applyFill="1" applyBorder="1" applyAlignment="1">
      <alignment horizontal="center" vertical="top" wrapText="1"/>
    </xf>
    <xf numFmtId="0" fontId="4" fillId="16" borderId="11" xfId="2" applyFont="1" applyFill="1" applyBorder="1" applyAlignment="1">
      <alignment horizontal="center" vertical="top" wrapText="1"/>
    </xf>
    <xf numFmtId="0" fontId="4" fillId="16" borderId="13" xfId="2" applyFont="1" applyFill="1" applyBorder="1" applyAlignment="1">
      <alignment horizontal="center" vertical="top" wrapText="1"/>
    </xf>
    <xf numFmtId="0" fontId="4" fillId="16" borderId="23" xfId="2" applyFont="1" applyFill="1" applyBorder="1" applyAlignment="1">
      <alignment horizontal="center" vertical="top" wrapText="1"/>
    </xf>
    <xf numFmtId="0" fontId="4" fillId="16" borderId="62" xfId="3" applyFont="1" applyFill="1" applyBorder="1" applyAlignment="1">
      <alignment horizontal="center" vertical="center"/>
    </xf>
    <xf numFmtId="20" fontId="4" fillId="16" borderId="63" xfId="3" applyNumberFormat="1" applyFont="1" applyFill="1" applyBorder="1" applyAlignment="1">
      <alignment horizontal="center" vertical="center"/>
    </xf>
    <xf numFmtId="0" fontId="4" fillId="16" borderId="14" xfId="2" applyFont="1" applyFill="1" applyBorder="1" applyAlignment="1">
      <alignment horizontal="center" vertical="top" wrapText="1"/>
    </xf>
    <xf numFmtId="0" fontId="4" fillId="16" borderId="55" xfId="2" applyFont="1" applyFill="1" applyBorder="1" applyAlignment="1">
      <alignment horizontal="center" vertical="center"/>
    </xf>
    <xf numFmtId="167" fontId="4" fillId="16" borderId="10" xfId="7" applyNumberFormat="1" applyFont="1" applyFill="1" applyBorder="1" applyAlignment="1">
      <alignment horizontal="center" vertical="center"/>
    </xf>
    <xf numFmtId="20" fontId="4" fillId="16" borderId="16" xfId="3" applyNumberFormat="1" applyFont="1" applyFill="1" applyBorder="1" applyAlignment="1">
      <alignment horizontal="center" vertical="center"/>
    </xf>
    <xf numFmtId="20" fontId="4" fillId="16" borderId="35" xfId="3" applyNumberFormat="1" applyFont="1" applyFill="1" applyBorder="1" applyAlignment="1">
      <alignment horizontal="center" vertical="center"/>
    </xf>
    <xf numFmtId="167" fontId="4" fillId="16" borderId="62" xfId="7" applyNumberFormat="1" applyFont="1" applyFill="1" applyBorder="1" applyAlignment="1">
      <alignment horizontal="center" vertical="center"/>
    </xf>
    <xf numFmtId="0" fontId="4" fillId="16" borderId="7" xfId="2" applyFont="1" applyFill="1" applyBorder="1" applyAlignment="1">
      <alignment horizontal="center" vertical="top" wrapText="1"/>
    </xf>
    <xf numFmtId="0" fontId="4" fillId="16" borderId="62" xfId="7" applyFont="1" applyFill="1" applyBorder="1" applyAlignment="1">
      <alignment horizontal="center" vertical="center"/>
    </xf>
    <xf numFmtId="20" fontId="4" fillId="16" borderId="63" xfId="7" applyNumberFormat="1" applyFont="1" applyFill="1" applyBorder="1" applyAlignment="1">
      <alignment horizontal="center" vertical="center"/>
    </xf>
    <xf numFmtId="0" fontId="4" fillId="16" borderId="63" xfId="7" applyFont="1" applyFill="1" applyBorder="1" applyAlignment="1">
      <alignment horizontal="center" vertical="top"/>
    </xf>
    <xf numFmtId="0" fontId="4" fillId="16" borderId="47" xfId="7" applyFont="1" applyFill="1" applyBorder="1" applyAlignment="1">
      <alignment horizontal="center" vertical="top"/>
    </xf>
    <xf numFmtId="0" fontId="4" fillId="16" borderId="55" xfId="7" applyFont="1" applyFill="1" applyBorder="1" applyAlignment="1">
      <alignment horizontal="center" vertical="center"/>
    </xf>
    <xf numFmtId="0" fontId="62" fillId="0" borderId="12" xfId="1" applyFont="1" applyFill="1" applyBorder="1" applyAlignment="1">
      <alignment horizontal="center"/>
    </xf>
    <xf numFmtId="0" fontId="62" fillId="0" borderId="49" xfId="1" applyFont="1" applyBorder="1" applyAlignment="1">
      <alignment horizontal="center"/>
    </xf>
    <xf numFmtId="0" fontId="62" fillId="0" borderId="51" xfId="1" applyFont="1" applyBorder="1" applyAlignment="1">
      <alignment horizontal="center"/>
    </xf>
    <xf numFmtId="0" fontId="31" fillId="0" borderId="19" xfId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" vertical="center"/>
    </xf>
    <xf numFmtId="0" fontId="62" fillId="0" borderId="13" xfId="1" applyFont="1" applyFill="1" applyBorder="1" applyAlignment="1">
      <alignment horizontal="center"/>
    </xf>
    <xf numFmtId="0" fontId="31" fillId="0" borderId="35" xfId="1" applyFont="1" applyFill="1" applyBorder="1" applyAlignment="1">
      <alignment horizontal="center"/>
    </xf>
    <xf numFmtId="0" fontId="4" fillId="0" borderId="35" xfId="1" applyFont="1" applyFill="1" applyBorder="1" applyAlignment="1">
      <alignment horizontal="center"/>
    </xf>
    <xf numFmtId="0" fontId="4" fillId="0" borderId="35" xfId="1" applyFont="1" applyFill="1" applyBorder="1" applyAlignment="1">
      <alignment horizontal="center" vertical="center"/>
    </xf>
    <xf numFmtId="0" fontId="32" fillId="0" borderId="23" xfId="1" applyFont="1" applyFill="1" applyBorder="1" applyAlignment="1">
      <alignment horizontal="center"/>
    </xf>
    <xf numFmtId="20" fontId="4" fillId="16" borderId="19" xfId="3" applyNumberFormat="1" applyFont="1" applyFill="1" applyBorder="1" applyAlignment="1">
      <alignment horizontal="center" vertical="center"/>
    </xf>
    <xf numFmtId="167" fontId="4" fillId="5" borderId="19" xfId="0" applyNumberFormat="1" applyFont="1" applyFill="1" applyBorder="1" applyAlignment="1">
      <alignment horizontal="center"/>
    </xf>
    <xf numFmtId="20" fontId="4" fillId="5" borderId="19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30" borderId="50" xfId="1" applyFont="1" applyFill="1" applyBorder="1" applyAlignment="1">
      <alignment horizontal="center"/>
    </xf>
    <xf numFmtId="0" fontId="4" fillId="30" borderId="12" xfId="1" applyFont="1" applyFill="1" applyBorder="1" applyAlignment="1">
      <alignment horizontal="center"/>
    </xf>
    <xf numFmtId="0" fontId="4" fillId="30" borderId="10" xfId="1" applyFont="1" applyFill="1" applyBorder="1" applyAlignment="1">
      <alignment horizontal="center"/>
    </xf>
    <xf numFmtId="0" fontId="4" fillId="30" borderId="22" xfId="1" applyFont="1" applyFill="1" applyBorder="1" applyAlignment="1">
      <alignment horizontal="center"/>
    </xf>
    <xf numFmtId="0" fontId="4" fillId="30" borderId="67" xfId="1" applyFont="1" applyFill="1" applyBorder="1" applyAlignment="1">
      <alignment horizontal="center"/>
    </xf>
    <xf numFmtId="167" fontId="2" fillId="30" borderId="35" xfId="7" applyNumberFormat="1" applyFill="1" applyBorder="1" applyAlignment="1">
      <alignment horizontal="center" vertical="center"/>
    </xf>
    <xf numFmtId="20" fontId="2" fillId="30" borderId="35" xfId="1" applyNumberFormat="1" applyFill="1" applyBorder="1" applyAlignment="1">
      <alignment horizontal="center"/>
    </xf>
    <xf numFmtId="167" fontId="2" fillId="30" borderId="19" xfId="7" applyNumberFormat="1" applyFill="1" applyBorder="1" applyAlignment="1">
      <alignment horizontal="center" vertical="center"/>
    </xf>
    <xf numFmtId="20" fontId="2" fillId="30" borderId="19" xfId="1" applyNumberFormat="1" applyFill="1" applyBorder="1" applyAlignment="1">
      <alignment horizontal="center"/>
    </xf>
    <xf numFmtId="167" fontId="2" fillId="30" borderId="16" xfId="7" applyNumberFormat="1" applyFill="1" applyBorder="1" applyAlignment="1">
      <alignment horizontal="center" vertical="center"/>
    </xf>
    <xf numFmtId="20" fontId="2" fillId="30" borderId="16" xfId="1" applyNumberFormat="1" applyFill="1" applyBorder="1" applyAlignment="1">
      <alignment horizontal="center"/>
    </xf>
    <xf numFmtId="20" fontId="2" fillId="30" borderId="20" xfId="1" applyNumberFormat="1" applyFill="1" applyBorder="1" applyAlignment="1">
      <alignment horizontal="center"/>
    </xf>
    <xf numFmtId="167" fontId="2" fillId="30" borderId="20" xfId="7" applyNumberFormat="1" applyFill="1" applyBorder="1" applyAlignment="1">
      <alignment horizontal="center" vertical="center"/>
    </xf>
    <xf numFmtId="20" fontId="2" fillId="30" borderId="34" xfId="1" applyNumberFormat="1" applyFill="1" applyBorder="1" applyAlignment="1">
      <alignment horizontal="center"/>
    </xf>
    <xf numFmtId="20" fontId="63" fillId="16" borderId="13" xfId="0" applyNumberFormat="1" applyFont="1" applyFill="1" applyBorder="1" applyAlignment="1">
      <alignment horizontal="center"/>
    </xf>
    <xf numFmtId="167" fontId="63" fillId="16" borderId="20" xfId="0" applyNumberFormat="1" applyFont="1" applyFill="1" applyBorder="1" applyAlignment="1">
      <alignment horizontal="center"/>
    </xf>
    <xf numFmtId="167" fontId="63" fillId="16" borderId="19" xfId="0" applyNumberFormat="1" applyFont="1" applyFill="1" applyBorder="1" applyAlignment="1">
      <alignment horizontal="center"/>
    </xf>
    <xf numFmtId="167" fontId="19" fillId="2" borderId="19" xfId="0" applyNumberFormat="1" applyFont="1" applyFill="1" applyBorder="1" applyAlignment="1">
      <alignment horizontal="center"/>
    </xf>
    <xf numFmtId="165" fontId="39" fillId="0" borderId="0" xfId="0" applyNumberFormat="1" applyFont="1" applyFill="1" applyBorder="1" applyAlignment="1">
      <alignment horizontal="left" vertical="center"/>
    </xf>
    <xf numFmtId="0" fontId="5" fillId="0" borderId="20" xfId="7" applyFont="1" applyBorder="1" applyAlignment="1">
      <alignment horizontal="center"/>
    </xf>
    <xf numFmtId="165" fontId="39" fillId="19" borderId="5" xfId="0" applyNumberFormat="1" applyFont="1" applyFill="1" applyBorder="1" applyAlignment="1">
      <alignment horizontal="center" vertical="center"/>
    </xf>
    <xf numFmtId="0" fontId="38" fillId="22" borderId="30" xfId="0" applyFont="1" applyFill="1" applyBorder="1" applyAlignment="1">
      <alignment horizontal="center" vertical="center"/>
    </xf>
    <xf numFmtId="0" fontId="47" fillId="0" borderId="19" xfId="0" applyFont="1" applyBorder="1" applyAlignment="1">
      <alignment horizontal="justify" vertical="center"/>
    </xf>
    <xf numFmtId="0" fontId="49" fillId="14" borderId="62" xfId="0" applyFont="1" applyFill="1" applyBorder="1" applyAlignment="1">
      <alignment horizontal="center"/>
    </xf>
    <xf numFmtId="0" fontId="49" fillId="14" borderId="63" xfId="0" applyFont="1" applyFill="1" applyBorder="1" applyAlignment="1">
      <alignment horizontal="center"/>
    </xf>
    <xf numFmtId="0" fontId="49" fillId="14" borderId="47" xfId="0" applyFont="1" applyFill="1" applyBorder="1" applyAlignment="1">
      <alignment horizontal="center"/>
    </xf>
    <xf numFmtId="0" fontId="4" fillId="29" borderId="6" xfId="7" applyFont="1" applyFill="1" applyBorder="1" applyAlignment="1">
      <alignment horizontal="center" vertical="center"/>
    </xf>
    <xf numFmtId="0" fontId="4" fillId="29" borderId="7" xfId="7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37" fillId="18" borderId="45" xfId="0" applyFont="1" applyFill="1" applyBorder="1" applyAlignment="1">
      <alignment horizontal="center" vertical="center"/>
    </xf>
    <xf numFmtId="0" fontId="37" fillId="18" borderId="75" xfId="0" applyFont="1" applyFill="1" applyBorder="1" applyAlignment="1">
      <alignment horizontal="center" vertical="center"/>
    </xf>
    <xf numFmtId="0" fontId="1" fillId="7" borderId="45" xfId="0" applyFont="1" applyFill="1" applyBorder="1" applyAlignment="1">
      <alignment horizontal="center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37" fillId="20" borderId="45" xfId="0" applyFont="1" applyFill="1" applyBorder="1" applyAlignment="1">
      <alignment horizontal="center" vertical="center" textRotation="90" wrapText="1"/>
    </xf>
    <xf numFmtId="0" fontId="37" fillId="20" borderId="75" xfId="0" applyFont="1" applyFill="1" applyBorder="1" applyAlignment="1">
      <alignment horizontal="center" vertical="center" textRotation="90" wrapText="1"/>
    </xf>
    <xf numFmtId="0" fontId="37" fillId="20" borderId="54" xfId="0" applyFont="1" applyFill="1" applyBorder="1" applyAlignment="1">
      <alignment horizontal="center" vertical="center" textRotation="90" wrapText="1"/>
    </xf>
    <xf numFmtId="0" fontId="37" fillId="18" borderId="45" xfId="0" applyFont="1" applyFill="1" applyBorder="1" applyAlignment="1">
      <alignment horizontal="center" vertical="center" textRotation="90" wrapText="1"/>
    </xf>
    <xf numFmtId="0" fontId="37" fillId="18" borderId="75" xfId="0" applyFont="1" applyFill="1" applyBorder="1" applyAlignment="1">
      <alignment horizontal="center" vertical="center" textRotation="90" wrapText="1"/>
    </xf>
    <xf numFmtId="0" fontId="37" fillId="18" borderId="54" xfId="0" applyFont="1" applyFill="1" applyBorder="1" applyAlignment="1">
      <alignment horizontal="center" vertical="center" textRotation="90" wrapText="1"/>
    </xf>
    <xf numFmtId="0" fontId="37" fillId="18" borderId="54" xfId="0" applyFont="1" applyFill="1" applyBorder="1" applyAlignment="1">
      <alignment horizontal="center" vertical="center"/>
    </xf>
    <xf numFmtId="0" fontId="1" fillId="7" borderId="54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42" xfId="0" applyFont="1" applyFill="1" applyBorder="1" applyAlignment="1">
      <alignment horizontal="center" vertical="center"/>
    </xf>
    <xf numFmtId="0" fontId="37" fillId="19" borderId="45" xfId="0" applyFont="1" applyFill="1" applyBorder="1" applyAlignment="1">
      <alignment horizontal="center" vertical="center" textRotation="90" wrapText="1"/>
    </xf>
    <xf numFmtId="0" fontId="37" fillId="19" borderId="75" xfId="0" applyFont="1" applyFill="1" applyBorder="1" applyAlignment="1">
      <alignment horizontal="center" vertical="center" textRotation="90" wrapText="1"/>
    </xf>
    <xf numFmtId="0" fontId="37" fillId="19" borderId="54" xfId="0" applyFont="1" applyFill="1" applyBorder="1" applyAlignment="1">
      <alignment horizontal="center" vertical="center" textRotation="90" wrapText="1"/>
    </xf>
    <xf numFmtId="0" fontId="50" fillId="9" borderId="37" xfId="1" applyFont="1" applyFill="1" applyBorder="1" applyAlignment="1">
      <alignment horizontal="center" vertical="center"/>
    </xf>
    <xf numFmtId="0" fontId="50" fillId="9" borderId="73" xfId="1" applyFont="1" applyFill="1" applyBorder="1" applyAlignment="1">
      <alignment horizontal="center" vertical="center"/>
    </xf>
    <xf numFmtId="0" fontId="37" fillId="18" borderId="45" xfId="0" applyFont="1" applyFill="1" applyBorder="1" applyAlignment="1">
      <alignment horizontal="center" vertical="center" textRotation="90"/>
    </xf>
    <xf numFmtId="0" fontId="37" fillId="18" borderId="75" xfId="0" applyFont="1" applyFill="1" applyBorder="1" applyAlignment="1">
      <alignment horizontal="center" vertical="center" textRotation="90"/>
    </xf>
    <xf numFmtId="0" fontId="37" fillId="18" borderId="54" xfId="0" applyFont="1" applyFill="1" applyBorder="1" applyAlignment="1">
      <alignment horizontal="center" vertical="center" textRotation="90"/>
    </xf>
    <xf numFmtId="0" fontId="37" fillId="18" borderId="45" xfId="0" applyFont="1" applyFill="1" applyBorder="1" applyAlignment="1">
      <alignment horizontal="center" vertical="center" wrapText="1"/>
    </xf>
    <xf numFmtId="0" fontId="37" fillId="18" borderId="75" xfId="0" applyFont="1" applyFill="1" applyBorder="1" applyAlignment="1">
      <alignment horizontal="center" vertical="center" wrapText="1"/>
    </xf>
    <xf numFmtId="0" fontId="37" fillId="18" borderId="5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textRotation="90"/>
    </xf>
    <xf numFmtId="0" fontId="37" fillId="20" borderId="5" xfId="0" applyFont="1" applyFill="1" applyBorder="1" applyAlignment="1">
      <alignment horizontal="center" vertical="center" textRotation="90" wrapText="1"/>
    </xf>
    <xf numFmtId="0" fontId="37" fillId="0" borderId="0" xfId="0" applyFont="1" applyFill="1" applyBorder="1" applyAlignment="1">
      <alignment horizontal="center" vertical="center" textRotation="90" wrapText="1"/>
    </xf>
    <xf numFmtId="0" fontId="3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7" fillId="20" borderId="3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/>
    </xf>
    <xf numFmtId="0" fontId="4" fillId="27" borderId="6" xfId="0" applyFont="1" applyFill="1" applyBorder="1" applyAlignment="1">
      <alignment horizontal="center" vertical="center"/>
    </xf>
    <xf numFmtId="0" fontId="4" fillId="27" borderId="14" xfId="0" applyFont="1" applyFill="1" applyBorder="1" applyAlignment="1">
      <alignment horizontal="center" vertical="center"/>
    </xf>
    <xf numFmtId="0" fontId="4" fillId="2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7" fillId="26" borderId="0" xfId="0" applyFont="1" applyFill="1" applyAlignment="1">
      <alignment horizontal="center" vertical="center" textRotation="90" wrapText="1"/>
    </xf>
    <xf numFmtId="0" fontId="37" fillId="26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 wrapText="1"/>
    </xf>
    <xf numFmtId="0" fontId="1" fillId="10" borderId="0" xfId="0" applyFont="1" applyFill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5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0" fontId="36" fillId="0" borderId="42" xfId="0" applyFont="1" applyBorder="1" applyAlignment="1">
      <alignment horizontal="center"/>
    </xf>
    <xf numFmtId="0" fontId="36" fillId="0" borderId="66" xfId="0" applyFont="1" applyBorder="1" applyAlignment="1">
      <alignment horizontal="center"/>
    </xf>
    <xf numFmtId="0" fontId="4" fillId="10" borderId="0" xfId="2" applyFont="1" applyFill="1" applyAlignment="1">
      <alignment horizontal="center" vertical="center"/>
    </xf>
    <xf numFmtId="0" fontId="37" fillId="26" borderId="0" xfId="0" applyFont="1" applyFill="1" applyAlignment="1">
      <alignment horizontal="center" vertical="center" textRotation="90"/>
    </xf>
    <xf numFmtId="0" fontId="37" fillId="26" borderId="0" xfId="0" applyFont="1" applyFill="1" applyAlignment="1">
      <alignment horizontal="center" vertical="center" wrapText="1"/>
    </xf>
    <xf numFmtId="0" fontId="4" fillId="8" borderId="6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8" borderId="32" xfId="0" applyFont="1" applyFill="1" applyBorder="1" applyAlignment="1">
      <alignment horizontal="center" vertical="center"/>
    </xf>
    <xf numFmtId="49" fontId="40" fillId="0" borderId="0" xfId="0" applyNumberFormat="1" applyFont="1" applyFill="1" applyBorder="1" applyAlignment="1">
      <alignment horizontal="center" vertical="distributed"/>
    </xf>
    <xf numFmtId="0" fontId="2" fillId="0" borderId="31" xfId="3" applyBorder="1" applyAlignment="1">
      <alignment horizontal="left"/>
    </xf>
    <xf numFmtId="0" fontId="2" fillId="0" borderId="61" xfId="3" applyBorder="1" applyAlignment="1">
      <alignment horizontal="left"/>
    </xf>
    <xf numFmtId="0" fontId="2" fillId="0" borderId="49" xfId="3" applyBorder="1" applyAlignment="1">
      <alignment horizontal="left"/>
    </xf>
    <xf numFmtId="0" fontId="2" fillId="0" borderId="61" xfId="1" applyBorder="1" applyAlignment="1">
      <alignment horizontal="center"/>
    </xf>
    <xf numFmtId="0" fontId="2" fillId="0" borderId="39" xfId="1" applyBorder="1" applyAlignment="1">
      <alignment horizontal="center"/>
    </xf>
    <xf numFmtId="0" fontId="2" fillId="0" borderId="31" xfId="1" applyBorder="1" applyAlignment="1">
      <alignment horizontal="center"/>
    </xf>
    <xf numFmtId="0" fontId="55" fillId="0" borderId="19" xfId="0" applyFont="1" applyBorder="1" applyAlignment="1">
      <alignment horizontal="left" vertical="center" wrapText="1"/>
    </xf>
    <xf numFmtId="0" fontId="55" fillId="0" borderId="13" xfId="0" applyFont="1" applyBorder="1" applyAlignment="1">
      <alignment horizontal="left" vertical="center" wrapText="1"/>
    </xf>
    <xf numFmtId="0" fontId="4" fillId="0" borderId="6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54" fillId="0" borderId="35" xfId="0" applyFont="1" applyBorder="1" applyAlignment="1">
      <alignment horizontal="left" vertical="center" wrapText="1"/>
    </xf>
    <xf numFmtId="0" fontId="54" fillId="0" borderId="23" xfId="0" applyFont="1" applyBorder="1" applyAlignment="1">
      <alignment horizontal="left" vertical="center" wrapText="1"/>
    </xf>
    <xf numFmtId="0" fontId="4" fillId="15" borderId="3" xfId="7" applyFont="1" applyFill="1" applyBorder="1" applyAlignment="1">
      <alignment horizontal="center" vertical="center"/>
    </xf>
    <xf numFmtId="0" fontId="4" fillId="15" borderId="5" xfId="7" applyFont="1" applyFill="1" applyBorder="1" applyAlignment="1">
      <alignment horizontal="center" vertical="center"/>
    </xf>
    <xf numFmtId="14" fontId="4" fillId="3" borderId="69" xfId="7" applyNumberFormat="1" applyFont="1" applyFill="1" applyBorder="1" applyAlignment="1">
      <alignment horizontal="center"/>
    </xf>
    <xf numFmtId="14" fontId="4" fillId="3" borderId="42" xfId="7" applyNumberFormat="1" applyFont="1" applyFill="1" applyBorder="1" applyAlignment="1">
      <alignment horizontal="center"/>
    </xf>
    <xf numFmtId="14" fontId="4" fillId="3" borderId="66" xfId="7" applyNumberFormat="1" applyFont="1" applyFill="1" applyBorder="1" applyAlignment="1">
      <alignment horizontal="center"/>
    </xf>
    <xf numFmtId="0" fontId="2" fillId="0" borderId="50" xfId="3" applyBorder="1" applyAlignment="1">
      <alignment horizontal="left"/>
    </xf>
    <xf numFmtId="0" fontId="2" fillId="0" borderId="71" xfId="3" applyBorder="1" applyAlignment="1">
      <alignment horizontal="left"/>
    </xf>
    <xf numFmtId="0" fontId="2" fillId="0" borderId="72" xfId="3" applyBorder="1" applyAlignment="1">
      <alignment horizontal="left"/>
    </xf>
    <xf numFmtId="0" fontId="2" fillId="0" borderId="50" xfId="1" applyBorder="1" applyAlignment="1">
      <alignment horizontal="center"/>
    </xf>
    <xf numFmtId="0" fontId="2" fillId="0" borderId="36" xfId="1" applyBorder="1" applyAlignment="1">
      <alignment horizontal="center"/>
    </xf>
    <xf numFmtId="0" fontId="54" fillId="0" borderId="19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 wrapText="1"/>
    </xf>
    <xf numFmtId="0" fontId="2" fillId="0" borderId="12" xfId="7" applyBorder="1" applyAlignment="1">
      <alignment horizontal="center"/>
    </xf>
    <xf numFmtId="0" fontId="2" fillId="0" borderId="19" xfId="7" applyBorder="1" applyAlignment="1">
      <alignment horizontal="center"/>
    </xf>
    <xf numFmtId="0" fontId="2" fillId="0" borderId="13" xfId="7" applyBorder="1" applyAlignment="1">
      <alignment horizontal="center"/>
    </xf>
    <xf numFmtId="0" fontId="2" fillId="0" borderId="12" xfId="3" applyBorder="1" applyAlignment="1">
      <alignment horizontal="left"/>
    </xf>
    <xf numFmtId="0" fontId="2" fillId="0" borderId="19" xfId="3" applyBorder="1" applyAlignment="1">
      <alignment horizontal="left"/>
    </xf>
    <xf numFmtId="0" fontId="2" fillId="0" borderId="13" xfId="3" applyBorder="1" applyAlignment="1">
      <alignment horizontal="left"/>
    </xf>
    <xf numFmtId="0" fontId="2" fillId="0" borderId="31" xfId="3" applyBorder="1" applyAlignment="1">
      <alignment horizontal="left" vertical="center"/>
    </xf>
    <xf numFmtId="0" fontId="2" fillId="0" borderId="61" xfId="3" applyBorder="1" applyAlignment="1">
      <alignment horizontal="left" vertical="center"/>
    </xf>
    <xf numFmtId="0" fontId="2" fillId="0" borderId="49" xfId="3" applyBorder="1" applyAlignment="1">
      <alignment horizontal="left" vertical="center"/>
    </xf>
    <xf numFmtId="0" fontId="2" fillId="0" borderId="61" xfId="1" applyBorder="1" applyAlignment="1">
      <alignment horizontal="center" vertical="center"/>
    </xf>
    <xf numFmtId="0" fontId="2" fillId="0" borderId="39" xfId="1" applyBorder="1" applyAlignment="1">
      <alignment horizontal="center" vertical="center"/>
    </xf>
    <xf numFmtId="0" fontId="54" fillId="0" borderId="43" xfId="0" applyFont="1" applyBorder="1" applyAlignment="1">
      <alignment horizontal="center" vertical="top" wrapText="1"/>
    </xf>
    <xf numFmtId="0" fontId="54" fillId="0" borderId="37" xfId="0" applyFont="1" applyBorder="1" applyAlignment="1">
      <alignment horizontal="center" vertical="top" wrapText="1"/>
    </xf>
    <xf numFmtId="0" fontId="54" fillId="0" borderId="61" xfId="0" applyFont="1" applyBorder="1" applyAlignment="1">
      <alignment horizontal="left" vertical="top" wrapText="1"/>
    </xf>
    <xf numFmtId="0" fontId="54" fillId="0" borderId="49" xfId="0" applyFont="1" applyBorder="1" applyAlignment="1">
      <alignment horizontal="left" vertical="top" wrapText="1"/>
    </xf>
    <xf numFmtId="0" fontId="2" fillId="0" borderId="19" xfId="1" applyBorder="1" applyAlignment="1">
      <alignment horizontal="center"/>
    </xf>
    <xf numFmtId="0" fontId="2" fillId="0" borderId="57" xfId="3" applyBorder="1" applyAlignment="1">
      <alignment horizontal="left"/>
    </xf>
    <xf numFmtId="0" fontId="2" fillId="0" borderId="24" xfId="3" applyBorder="1" applyAlignment="1">
      <alignment horizontal="left"/>
    </xf>
    <xf numFmtId="0" fontId="2" fillId="0" borderId="25" xfId="3" applyBorder="1" applyAlignment="1">
      <alignment horizontal="left"/>
    </xf>
    <xf numFmtId="0" fontId="2" fillId="0" borderId="59" xfId="1" applyBorder="1" applyAlignment="1">
      <alignment horizontal="center"/>
    </xf>
    <xf numFmtId="0" fontId="2" fillId="0" borderId="24" xfId="1" applyBorder="1" applyAlignment="1">
      <alignment horizontal="center"/>
    </xf>
    <xf numFmtId="0" fontId="54" fillId="0" borderId="30" xfId="0" applyFont="1" applyBorder="1" applyAlignment="1">
      <alignment horizontal="left" vertical="center" wrapText="1"/>
    </xf>
    <xf numFmtId="0" fontId="54" fillId="0" borderId="61" xfId="0" applyFont="1" applyBorder="1" applyAlignment="1">
      <alignment horizontal="left" vertical="center" wrapText="1"/>
    </xf>
    <xf numFmtId="0" fontId="54" fillId="0" borderId="49" xfId="0" applyFont="1" applyBorder="1" applyAlignment="1">
      <alignment horizontal="left" vertical="center" wrapText="1"/>
    </xf>
    <xf numFmtId="0" fontId="54" fillId="0" borderId="19" xfId="0" applyFont="1" applyBorder="1" applyAlignment="1">
      <alignment horizontal="left" vertical="top" wrapText="1"/>
    </xf>
    <xf numFmtId="0" fontId="54" fillId="0" borderId="13" xfId="0" applyFont="1" applyBorder="1" applyAlignment="1">
      <alignment horizontal="left" vertical="top" wrapText="1"/>
    </xf>
    <xf numFmtId="0" fontId="54" fillId="0" borderId="30" xfId="0" applyFont="1" applyBorder="1" applyAlignment="1">
      <alignment horizontal="left" vertical="center"/>
    </xf>
    <xf numFmtId="0" fontId="54" fillId="0" borderId="61" xfId="0" applyFont="1" applyBorder="1" applyAlignment="1">
      <alignment horizontal="left" vertical="center"/>
    </xf>
    <xf numFmtId="0" fontId="54" fillId="0" borderId="49" xfId="0" applyFont="1" applyBorder="1" applyAlignment="1">
      <alignment horizontal="left" vertical="center"/>
    </xf>
    <xf numFmtId="0" fontId="53" fillId="0" borderId="10" xfId="0" applyFont="1" applyBorder="1" applyAlignment="1">
      <alignment horizontal="center"/>
    </xf>
    <xf numFmtId="0" fontId="53" fillId="0" borderId="16" xfId="0" applyFont="1" applyBorder="1" applyAlignment="1">
      <alignment horizontal="center"/>
    </xf>
    <xf numFmtId="0" fontId="53" fillId="0" borderId="11" xfId="0" applyFont="1" applyBorder="1" applyAlignment="1">
      <alignment horizontal="center"/>
    </xf>
    <xf numFmtId="0" fontId="3" fillId="0" borderId="12" xfId="7" applyFont="1" applyBorder="1" applyAlignment="1">
      <alignment horizontal="center"/>
    </xf>
    <xf numFmtId="0" fontId="3" fillId="0" borderId="19" xfId="7" applyFont="1" applyBorder="1" applyAlignment="1">
      <alignment horizontal="center"/>
    </xf>
    <xf numFmtId="0" fontId="3" fillId="0" borderId="13" xfId="7" applyFont="1" applyBorder="1" applyAlignment="1">
      <alignment horizontal="center"/>
    </xf>
    <xf numFmtId="14" fontId="20" fillId="7" borderId="64" xfId="1" applyNumberFormat="1" applyFont="1" applyFill="1" applyBorder="1" applyAlignment="1">
      <alignment horizontal="left"/>
    </xf>
    <xf numFmtId="14" fontId="20" fillId="7" borderId="14" xfId="1" applyNumberFormat="1" applyFont="1" applyFill="1" applyBorder="1" applyAlignment="1">
      <alignment horizontal="left"/>
    </xf>
    <xf numFmtId="14" fontId="20" fillId="7" borderId="7" xfId="1" applyNumberFormat="1" applyFont="1" applyFill="1" applyBorder="1" applyAlignment="1">
      <alignment horizontal="left"/>
    </xf>
    <xf numFmtId="0" fontId="2" fillId="0" borderId="14" xfId="7" applyBorder="1" applyAlignment="1">
      <alignment horizontal="center"/>
    </xf>
    <xf numFmtId="20" fontId="20" fillId="3" borderId="6" xfId="1" applyNumberFormat="1" applyFont="1" applyFill="1" applyBorder="1" applyAlignment="1">
      <alignment horizontal="center"/>
    </xf>
    <xf numFmtId="20" fontId="20" fillId="3" borderId="14" xfId="1" applyNumberFormat="1" applyFont="1" applyFill="1" applyBorder="1" applyAlignment="1">
      <alignment horizontal="center"/>
    </xf>
    <xf numFmtId="20" fontId="20" fillId="3" borderId="7" xfId="1" applyNumberFormat="1" applyFont="1" applyFill="1" applyBorder="1" applyAlignment="1">
      <alignment horizontal="center"/>
    </xf>
    <xf numFmtId="14" fontId="4" fillId="3" borderId="32" xfId="3" applyNumberFormat="1" applyFont="1" applyFill="1" applyBorder="1" applyAlignment="1">
      <alignment horizontal="center" vertical="center"/>
    </xf>
    <xf numFmtId="14" fontId="4" fillId="3" borderId="42" xfId="3" applyNumberFormat="1" applyFont="1" applyFill="1" applyBorder="1" applyAlignment="1">
      <alignment horizontal="center" vertical="center"/>
    </xf>
    <xf numFmtId="0" fontId="2" fillId="0" borderId="39" xfId="2" applyBorder="1" applyAlignment="1">
      <alignment horizontal="center"/>
    </xf>
    <xf numFmtId="0" fontId="2" fillId="0" borderId="19" xfId="2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0" fontId="4" fillId="0" borderId="19" xfId="2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2" fillId="0" borderId="10" xfId="3" applyBorder="1" applyAlignment="1">
      <alignment horizontal="left"/>
    </xf>
    <xf numFmtId="0" fontId="2" fillId="0" borderId="16" xfId="3" applyBorder="1" applyAlignment="1">
      <alignment horizontal="left"/>
    </xf>
    <xf numFmtId="0" fontId="2" fillId="0" borderId="11" xfId="3" applyBorder="1" applyAlignment="1">
      <alignment horizontal="left"/>
    </xf>
    <xf numFmtId="0" fontId="2" fillId="0" borderId="29" xfId="2" applyBorder="1" applyAlignment="1">
      <alignment horizontal="center"/>
    </xf>
    <xf numFmtId="0" fontId="2" fillId="0" borderId="16" xfId="2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4" fillId="0" borderId="6" xfId="7" applyFont="1" applyBorder="1" applyAlignment="1">
      <alignment horizontal="center"/>
    </xf>
    <xf numFmtId="0" fontId="4" fillId="0" borderId="14" xfId="7" applyFont="1" applyBorder="1" applyAlignment="1">
      <alignment horizontal="center"/>
    </xf>
    <xf numFmtId="0" fontId="4" fillId="0" borderId="7" xfId="7" applyFont="1" applyBorder="1" applyAlignment="1">
      <alignment horizontal="center"/>
    </xf>
    <xf numFmtId="0" fontId="13" fillId="7" borderId="6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" fillId="8" borderId="46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4" fillId="3" borderId="6" xfId="7" applyFont="1" applyFill="1" applyBorder="1" applyAlignment="1">
      <alignment horizontal="center"/>
    </xf>
    <xf numFmtId="0" fontId="4" fillId="3" borderId="14" xfId="7" applyFont="1" applyFill="1" applyBorder="1" applyAlignment="1">
      <alignment horizontal="center"/>
    </xf>
    <xf numFmtId="0" fontId="4" fillId="3" borderId="7" xfId="7" applyFont="1" applyFill="1" applyBorder="1" applyAlignment="1">
      <alignment horizontal="center"/>
    </xf>
    <xf numFmtId="0" fontId="4" fillId="2" borderId="17" xfId="3" applyFont="1" applyFill="1" applyBorder="1" applyAlignment="1">
      <alignment horizontal="center"/>
    </xf>
    <xf numFmtId="14" fontId="4" fillId="3" borderId="32" xfId="3" applyNumberFormat="1" applyFont="1" applyFill="1" applyBorder="1" applyAlignment="1">
      <alignment horizontal="center"/>
    </xf>
    <xf numFmtId="14" fontId="4" fillId="3" borderId="42" xfId="3" applyNumberFormat="1" applyFont="1" applyFill="1" applyBorder="1" applyAlignment="1">
      <alignment horizontal="center"/>
    </xf>
    <xf numFmtId="14" fontId="4" fillId="3" borderId="14" xfId="3" applyNumberFormat="1" applyFont="1" applyFill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4" fillId="0" borderId="43" xfId="0" applyFont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 wrapText="1"/>
    </xf>
    <xf numFmtId="0" fontId="54" fillId="0" borderId="31" xfId="0" applyFont="1" applyBorder="1" applyAlignment="1">
      <alignment horizontal="left" vertical="top" wrapText="1"/>
    </xf>
    <xf numFmtId="0" fontId="54" fillId="0" borderId="31" xfId="0" applyFont="1" applyBorder="1" applyAlignment="1">
      <alignment horizontal="center" vertical="center" wrapText="1"/>
    </xf>
    <xf numFmtId="0" fontId="54" fillId="0" borderId="61" xfId="0" applyFont="1" applyBorder="1" applyAlignment="1">
      <alignment horizontal="center" vertical="center" wrapText="1"/>
    </xf>
    <xf numFmtId="0" fontId="54" fillId="0" borderId="49" xfId="0" applyFont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/>
    </xf>
    <xf numFmtId="0" fontId="4" fillId="3" borderId="14" xfId="3" applyFont="1" applyFill="1" applyBorder="1" applyAlignment="1">
      <alignment horizontal="center" vertical="center"/>
    </xf>
    <xf numFmtId="0" fontId="4" fillId="3" borderId="7" xfId="3" applyFont="1" applyFill="1" applyBorder="1" applyAlignment="1">
      <alignment horizontal="center" vertical="center"/>
    </xf>
    <xf numFmtId="0" fontId="4" fillId="28" borderId="3" xfId="7" applyFont="1" applyFill="1" applyBorder="1" applyAlignment="1">
      <alignment horizontal="center" vertical="center"/>
    </xf>
    <xf numFmtId="0" fontId="4" fillId="28" borderId="5" xfId="7" applyFont="1" applyFill="1" applyBorder="1" applyAlignment="1">
      <alignment horizontal="center" vertical="center"/>
    </xf>
    <xf numFmtId="0" fontId="4" fillId="28" borderId="66" xfId="7" applyFont="1" applyFill="1" applyBorder="1" applyAlignment="1">
      <alignment horizontal="center" vertical="center"/>
    </xf>
    <xf numFmtId="0" fontId="4" fillId="3" borderId="42" xfId="3" applyFont="1" applyFill="1" applyBorder="1" applyAlignment="1">
      <alignment horizontal="center" vertical="center"/>
    </xf>
    <xf numFmtId="0" fontId="4" fillId="7" borderId="3" xfId="7" applyFont="1" applyFill="1" applyBorder="1" applyAlignment="1">
      <alignment horizontal="center" vertical="center"/>
    </xf>
    <xf numFmtId="0" fontId="4" fillId="7" borderId="5" xfId="7" applyFont="1" applyFill="1" applyBorder="1" applyAlignment="1">
      <alignment horizontal="center" vertical="center"/>
    </xf>
    <xf numFmtId="0" fontId="4" fillId="7" borderId="66" xfId="7" applyFont="1" applyFill="1" applyBorder="1" applyAlignment="1">
      <alignment horizontal="center" vertical="center"/>
    </xf>
    <xf numFmtId="0" fontId="4" fillId="0" borderId="4" xfId="7" applyFont="1" applyBorder="1" applyAlignment="1">
      <alignment horizontal="center"/>
    </xf>
    <xf numFmtId="0" fontId="4" fillId="0" borderId="0" xfId="7" applyFont="1" applyBorder="1" applyAlignment="1">
      <alignment horizontal="center"/>
    </xf>
    <xf numFmtId="0" fontId="4" fillId="0" borderId="66" xfId="7" applyFont="1" applyBorder="1" applyAlignment="1">
      <alignment horizontal="center"/>
    </xf>
    <xf numFmtId="0" fontId="4" fillId="3" borderId="6" xfId="3" applyFont="1" applyFill="1" applyBorder="1" applyAlignment="1">
      <alignment horizontal="left" vertical="center"/>
    </xf>
    <xf numFmtId="0" fontId="4" fillId="3" borderId="14" xfId="3" applyFont="1" applyFill="1" applyBorder="1" applyAlignment="1">
      <alignment horizontal="left" vertical="center"/>
    </xf>
    <xf numFmtId="0" fontId="4" fillId="3" borderId="7" xfId="3" applyFont="1" applyFill="1" applyBorder="1" applyAlignment="1">
      <alignment horizontal="left" vertical="center"/>
    </xf>
    <xf numFmtId="0" fontId="4" fillId="9" borderId="6" xfId="3" applyFont="1" applyFill="1" applyBorder="1" applyAlignment="1">
      <alignment horizontal="center" vertical="center"/>
    </xf>
    <xf numFmtId="0" fontId="4" fillId="9" borderId="14" xfId="3" applyFont="1" applyFill="1" applyBorder="1" applyAlignment="1">
      <alignment horizontal="center" vertical="center"/>
    </xf>
    <xf numFmtId="0" fontId="4" fillId="9" borderId="7" xfId="3" applyFont="1" applyFill="1" applyBorder="1" applyAlignment="1">
      <alignment horizontal="center" vertical="center"/>
    </xf>
    <xf numFmtId="14" fontId="4" fillId="3" borderId="6" xfId="7" applyNumberFormat="1" applyFont="1" applyFill="1" applyBorder="1" applyAlignment="1">
      <alignment horizontal="center" vertical="center"/>
    </xf>
    <xf numFmtId="14" fontId="4" fillId="3" borderId="14" xfId="7" applyNumberFormat="1" applyFont="1" applyFill="1" applyBorder="1" applyAlignment="1">
      <alignment horizontal="center" vertical="center"/>
    </xf>
    <xf numFmtId="14" fontId="4" fillId="3" borderId="7" xfId="7" applyNumberFormat="1" applyFont="1" applyFill="1" applyBorder="1" applyAlignment="1">
      <alignment horizontal="center" vertical="center"/>
    </xf>
    <xf numFmtId="0" fontId="4" fillId="3" borderId="6" xfId="3" applyFont="1" applyFill="1" applyBorder="1" applyAlignment="1">
      <alignment horizontal="center"/>
    </xf>
    <xf numFmtId="0" fontId="4" fillId="3" borderId="14" xfId="3" applyFont="1" applyFill="1" applyBorder="1" applyAlignment="1">
      <alignment horizontal="center"/>
    </xf>
    <xf numFmtId="0" fontId="4" fillId="3" borderId="7" xfId="3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8" borderId="46" xfId="2" applyFont="1" applyFill="1" applyBorder="1" applyAlignment="1">
      <alignment horizontal="center" vertical="center" wrapText="1"/>
    </xf>
    <xf numFmtId="0" fontId="4" fillId="8" borderId="74" xfId="2" applyFont="1" applyFill="1" applyBorder="1" applyAlignment="1">
      <alignment horizontal="center" vertical="center" wrapText="1"/>
    </xf>
    <xf numFmtId="0" fontId="4" fillId="8" borderId="68" xfId="2" applyFont="1" applyFill="1" applyBorder="1" applyAlignment="1">
      <alignment horizontal="center" vertical="center" wrapText="1"/>
    </xf>
    <xf numFmtId="0" fontId="4" fillId="8" borderId="3" xfId="2" applyFont="1" applyFill="1" applyBorder="1" applyAlignment="1">
      <alignment horizontal="center" vertical="center" wrapText="1"/>
    </xf>
    <xf numFmtId="0" fontId="4" fillId="8" borderId="5" xfId="2" applyFont="1" applyFill="1" applyBorder="1" applyAlignment="1">
      <alignment horizontal="center" vertical="center" wrapText="1"/>
    </xf>
    <xf numFmtId="0" fontId="4" fillId="8" borderId="66" xfId="2" applyFont="1" applyFill="1" applyBorder="1" applyAlignment="1">
      <alignment horizontal="center" vertical="center" wrapText="1"/>
    </xf>
    <xf numFmtId="0" fontId="4" fillId="2" borderId="6" xfId="7" applyFont="1" applyFill="1" applyBorder="1" applyAlignment="1">
      <alignment horizontal="center"/>
    </xf>
    <xf numFmtId="0" fontId="4" fillId="2" borderId="14" xfId="7" applyFont="1" applyFill="1" applyBorder="1" applyAlignment="1">
      <alignment horizontal="center"/>
    </xf>
    <xf numFmtId="0" fontId="4" fillId="2" borderId="7" xfId="7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2" fillId="0" borderId="1" xfId="7" applyBorder="1" applyAlignment="1">
      <alignment horizontal="left"/>
    </xf>
    <xf numFmtId="0" fontId="2" fillId="0" borderId="2" xfId="7" applyBorder="1" applyAlignment="1">
      <alignment horizontal="left"/>
    </xf>
    <xf numFmtId="0" fontId="2" fillId="0" borderId="3" xfId="7" applyBorder="1" applyAlignment="1">
      <alignment horizontal="left"/>
    </xf>
    <xf numFmtId="0" fontId="2" fillId="0" borderId="4" xfId="7" applyBorder="1" applyAlignment="1">
      <alignment horizontal="left"/>
    </xf>
    <xf numFmtId="0" fontId="2" fillId="0" borderId="0" xfId="7" applyBorder="1" applyAlignment="1">
      <alignment horizontal="left"/>
    </xf>
    <xf numFmtId="0" fontId="2" fillId="0" borderId="5" xfId="7" applyBorder="1" applyAlignment="1">
      <alignment horizontal="left"/>
    </xf>
    <xf numFmtId="0" fontId="2" fillId="0" borderId="32" xfId="7" applyBorder="1" applyAlignment="1">
      <alignment horizontal="left"/>
    </xf>
    <xf numFmtId="0" fontId="2" fillId="0" borderId="42" xfId="7" applyBorder="1" applyAlignment="1">
      <alignment horizontal="left"/>
    </xf>
    <xf numFmtId="0" fontId="2" fillId="0" borderId="66" xfId="7" applyBorder="1" applyAlignment="1">
      <alignment horizontal="left"/>
    </xf>
    <xf numFmtId="0" fontId="4" fillId="28" borderId="45" xfId="7" applyFont="1" applyFill="1" applyBorder="1" applyAlignment="1">
      <alignment horizontal="center" vertical="center"/>
    </xf>
    <xf numFmtId="0" fontId="4" fillId="28" borderId="75" xfId="7" applyFont="1" applyFill="1" applyBorder="1" applyAlignment="1">
      <alignment horizontal="center" vertical="center"/>
    </xf>
    <xf numFmtId="0" fontId="4" fillId="28" borderId="54" xfId="7" applyFont="1" applyFill="1" applyBorder="1" applyAlignment="1">
      <alignment horizontal="center" vertical="center"/>
    </xf>
    <xf numFmtId="0" fontId="4" fillId="7" borderId="45" xfId="7" applyFont="1" applyFill="1" applyBorder="1" applyAlignment="1">
      <alignment horizontal="center" vertical="center"/>
    </xf>
    <xf numFmtId="0" fontId="4" fillId="7" borderId="75" xfId="7" applyFont="1" applyFill="1" applyBorder="1" applyAlignment="1">
      <alignment horizontal="center" vertical="center"/>
    </xf>
    <xf numFmtId="0" fontId="4" fillId="7" borderId="54" xfId="7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16" fontId="4" fillId="3" borderId="6" xfId="1" applyNumberFormat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2" fillId="0" borderId="12" xfId="1" applyBorder="1" applyAlignment="1">
      <alignment horizontal="left"/>
    </xf>
    <xf numFmtId="0" fontId="2" fillId="0" borderId="19" xfId="1" applyBorder="1" applyAlignment="1">
      <alignment horizontal="left"/>
    </xf>
    <xf numFmtId="0" fontId="4" fillId="0" borderId="30" xfId="1" applyFont="1" applyBorder="1" applyAlignment="1">
      <alignment horizontal="center"/>
    </xf>
    <xf numFmtId="0" fontId="4" fillId="0" borderId="61" xfId="1" applyFont="1" applyBorder="1" applyAlignment="1">
      <alignment horizontal="center"/>
    </xf>
    <xf numFmtId="0" fontId="4" fillId="0" borderId="39" xfId="1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0" borderId="14" xfId="3" applyFont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0" fontId="4" fillId="2" borderId="61" xfId="1" applyFont="1" applyFill="1" applyBorder="1" applyAlignment="1">
      <alignment horizontal="center"/>
    </xf>
    <xf numFmtId="0" fontId="4" fillId="2" borderId="39" xfId="1" applyFont="1" applyFill="1" applyBorder="1" applyAlignment="1">
      <alignment horizontal="center"/>
    </xf>
    <xf numFmtId="14" fontId="20" fillId="2" borderId="64" xfId="1" applyNumberFormat="1" applyFont="1" applyFill="1" applyBorder="1" applyAlignment="1">
      <alignment horizontal="center"/>
    </xf>
    <xf numFmtId="14" fontId="20" fillId="2" borderId="14" xfId="1" applyNumberFormat="1" applyFont="1" applyFill="1" applyBorder="1" applyAlignment="1">
      <alignment horizontal="center"/>
    </xf>
    <xf numFmtId="14" fontId="20" fillId="7" borderId="64" xfId="1" applyNumberFormat="1" applyFont="1" applyFill="1" applyBorder="1" applyAlignment="1">
      <alignment horizontal="center"/>
    </xf>
    <xf numFmtId="14" fontId="20" fillId="7" borderId="14" xfId="1" applyNumberFormat="1" applyFont="1" applyFill="1" applyBorder="1" applyAlignment="1">
      <alignment horizontal="center"/>
    </xf>
    <xf numFmtId="0" fontId="4" fillId="16" borderId="45" xfId="1" applyFont="1" applyFill="1" applyBorder="1" applyAlignment="1">
      <alignment horizontal="center" vertical="center"/>
    </xf>
    <xf numFmtId="0" fontId="4" fillId="16" borderId="75" xfId="1" applyFont="1" applyFill="1" applyBorder="1" applyAlignment="1">
      <alignment horizontal="center" vertical="center"/>
    </xf>
    <xf numFmtId="0" fontId="4" fillId="16" borderId="54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51" xfId="1" applyFont="1" applyFill="1" applyBorder="1" applyAlignment="1">
      <alignment horizontal="center" vertical="center"/>
    </xf>
    <xf numFmtId="0" fontId="4" fillId="17" borderId="45" xfId="1" applyFont="1" applyFill="1" applyBorder="1" applyAlignment="1">
      <alignment horizontal="center" vertical="center"/>
    </xf>
    <xf numFmtId="0" fontId="4" fillId="17" borderId="75" xfId="1" applyFont="1" applyFill="1" applyBorder="1" applyAlignment="1">
      <alignment horizontal="center" vertical="center"/>
    </xf>
    <xf numFmtId="0" fontId="4" fillId="17" borderId="54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2" fillId="0" borderId="31" xfId="1" applyBorder="1" applyAlignment="1">
      <alignment horizontal="left"/>
    </xf>
    <xf numFmtId="0" fontId="2" fillId="0" borderId="61" xfId="1" applyBorder="1" applyAlignment="1">
      <alignment horizontal="left"/>
    </xf>
    <xf numFmtId="0" fontId="2" fillId="0" borderId="39" xfId="1" applyBorder="1" applyAlignment="1">
      <alignment horizontal="left"/>
    </xf>
    <xf numFmtId="0" fontId="4" fillId="2" borderId="45" xfId="1" applyFont="1" applyFill="1" applyBorder="1" applyAlignment="1">
      <alignment horizontal="center" vertical="center"/>
    </xf>
    <xf numFmtId="0" fontId="4" fillId="2" borderId="54" xfId="1" applyFont="1" applyFill="1" applyBorder="1" applyAlignment="1">
      <alignment horizontal="center" vertical="center"/>
    </xf>
    <xf numFmtId="0" fontId="2" fillId="0" borderId="30" xfId="1" applyBorder="1" applyAlignment="1">
      <alignment horizontal="center"/>
    </xf>
    <xf numFmtId="0" fontId="4" fillId="0" borderId="49" xfId="1" applyFont="1" applyBorder="1" applyAlignment="1">
      <alignment horizontal="center" vertical="center"/>
    </xf>
    <xf numFmtId="0" fontId="4" fillId="9" borderId="6" xfId="1" applyFont="1" applyFill="1" applyBorder="1" applyAlignment="1">
      <alignment horizontal="center" vertical="center"/>
    </xf>
    <xf numFmtId="0" fontId="4" fillId="9" borderId="14" xfId="1" applyFont="1" applyFill="1" applyBorder="1" applyAlignment="1">
      <alignment horizontal="center" vertical="center"/>
    </xf>
    <xf numFmtId="0" fontId="4" fillId="9" borderId="7" xfId="1" applyFont="1" applyFill="1" applyBorder="1" applyAlignment="1">
      <alignment horizontal="center" vertical="center"/>
    </xf>
    <xf numFmtId="0" fontId="4" fillId="25" borderId="32" xfId="1" applyFont="1" applyFill="1" applyBorder="1" applyAlignment="1">
      <alignment horizontal="center" vertical="center"/>
    </xf>
    <xf numFmtId="0" fontId="4" fillId="25" borderId="42" xfId="1" applyFont="1" applyFill="1" applyBorder="1" applyAlignment="1">
      <alignment horizontal="center" vertical="center"/>
    </xf>
    <xf numFmtId="0" fontId="4" fillId="25" borderId="66" xfId="1" applyFont="1" applyFill="1" applyBorder="1" applyAlignment="1">
      <alignment horizontal="center" vertical="center"/>
    </xf>
    <xf numFmtId="0" fontId="4" fillId="17" borderId="1" xfId="1" applyFont="1" applyFill="1" applyBorder="1" applyAlignment="1">
      <alignment horizontal="center" vertical="center"/>
    </xf>
    <xf numFmtId="0" fontId="4" fillId="17" borderId="4" xfId="1" applyFont="1" applyFill="1" applyBorder="1" applyAlignment="1">
      <alignment horizontal="center" vertical="center"/>
    </xf>
    <xf numFmtId="0" fontId="4" fillId="17" borderId="32" xfId="1" applyFont="1" applyFill="1" applyBorder="1" applyAlignment="1">
      <alignment horizontal="center" vertical="center"/>
    </xf>
    <xf numFmtId="0" fontId="4" fillId="17" borderId="2" xfId="1" applyFont="1" applyFill="1" applyBorder="1" applyAlignment="1">
      <alignment horizontal="center" vertical="center"/>
    </xf>
    <xf numFmtId="0" fontId="4" fillId="17" borderId="0" xfId="1" applyFont="1" applyFill="1" applyAlignment="1">
      <alignment horizontal="center" vertical="center"/>
    </xf>
    <xf numFmtId="0" fontId="4" fillId="17" borderId="42" xfId="1" applyFont="1" applyFill="1" applyBorder="1" applyAlignment="1">
      <alignment horizontal="center" vertical="center"/>
    </xf>
    <xf numFmtId="0" fontId="4" fillId="16" borderId="1" xfId="1" applyFont="1" applyFill="1" applyBorder="1" applyAlignment="1">
      <alignment horizontal="center" vertical="center"/>
    </xf>
    <xf numFmtId="0" fontId="4" fillId="16" borderId="4" xfId="1" applyFont="1" applyFill="1" applyBorder="1" applyAlignment="1">
      <alignment horizontal="center" vertical="center"/>
    </xf>
    <xf numFmtId="0" fontId="4" fillId="16" borderId="32" xfId="1" applyFont="1" applyFill="1" applyBorder="1" applyAlignment="1">
      <alignment horizontal="center" vertical="center"/>
    </xf>
    <xf numFmtId="0" fontId="2" fillId="0" borderId="28" xfId="1" applyBorder="1" applyAlignment="1">
      <alignment horizontal="left"/>
    </xf>
    <xf numFmtId="0" fontId="2" fillId="0" borderId="56" xfId="1" applyBorder="1" applyAlignment="1">
      <alignment horizontal="left"/>
    </xf>
    <xf numFmtId="0" fontId="2" fillId="0" borderId="29" xfId="1" applyBorder="1" applyAlignment="1">
      <alignment horizontal="left"/>
    </xf>
    <xf numFmtId="0" fontId="2" fillId="0" borderId="40" xfId="1" applyBorder="1" applyAlignment="1">
      <alignment horizontal="center"/>
    </xf>
    <xf numFmtId="0" fontId="2" fillId="0" borderId="29" xfId="1" applyBorder="1" applyAlignment="1">
      <alignment horizontal="center"/>
    </xf>
    <xf numFmtId="0" fontId="4" fillId="10" borderId="30" xfId="2" applyFont="1" applyFill="1" applyBorder="1" applyAlignment="1">
      <alignment horizontal="center"/>
    </xf>
    <xf numFmtId="0" fontId="4" fillId="10" borderId="39" xfId="2" applyFont="1" applyFill="1" applyBorder="1" applyAlignment="1">
      <alignment horizontal="center"/>
    </xf>
    <xf numFmtId="0" fontId="1" fillId="10" borderId="30" xfId="0" applyFont="1" applyFill="1" applyBorder="1" applyAlignment="1">
      <alignment horizontal="center"/>
    </xf>
    <xf numFmtId="0" fontId="1" fillId="10" borderId="39" xfId="0" applyFont="1" applyFill="1" applyBorder="1" applyAlignment="1">
      <alignment horizontal="center"/>
    </xf>
    <xf numFmtId="2" fontId="1" fillId="10" borderId="19" xfId="0" applyNumberFormat="1" applyFont="1" applyFill="1" applyBorder="1" applyAlignment="1">
      <alignment horizontal="center"/>
    </xf>
    <xf numFmtId="0" fontId="4" fillId="0" borderId="53" xfId="2" applyFont="1" applyBorder="1" applyAlignment="1">
      <alignment horizontal="center"/>
    </xf>
    <xf numFmtId="0" fontId="4" fillId="0" borderId="36" xfId="2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2" fontId="1" fillId="0" borderId="35" xfId="0" applyNumberFormat="1" applyFont="1" applyBorder="1" applyAlignment="1">
      <alignment horizontal="center"/>
    </xf>
    <xf numFmtId="0" fontId="34" fillId="10" borderId="6" xfId="0" applyFont="1" applyFill="1" applyBorder="1" applyAlignment="1">
      <alignment horizontal="center" vertical="center" wrapText="1"/>
    </xf>
    <xf numFmtId="0" fontId="34" fillId="10" borderId="14" xfId="0" applyFont="1" applyFill="1" applyBorder="1" applyAlignment="1">
      <alignment horizontal="center" vertical="center" wrapText="1"/>
    </xf>
    <xf numFmtId="0" fontId="34" fillId="10" borderId="7" xfId="0" applyFont="1" applyFill="1" applyBorder="1" applyAlignment="1">
      <alignment horizontal="center" vertical="center" wrapText="1"/>
    </xf>
    <xf numFmtId="0" fontId="4" fillId="0" borderId="30" xfId="2" applyFont="1" applyBorder="1" applyAlignment="1">
      <alignment horizontal="center"/>
    </xf>
    <xf numFmtId="0" fontId="4" fillId="0" borderId="39" xfId="2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4" fillId="10" borderId="19" xfId="2" applyFont="1" applyFill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4" fillId="17" borderId="28" xfId="1" applyFont="1" applyFill="1" applyBorder="1" applyAlignment="1">
      <alignment horizontal="center" vertical="center"/>
    </xf>
    <xf numFmtId="0" fontId="4" fillId="17" borderId="31" xfId="1" applyFont="1" applyFill="1" applyBorder="1" applyAlignment="1">
      <alignment horizontal="center" vertical="center"/>
    </xf>
    <xf numFmtId="0" fontId="4" fillId="17" borderId="43" xfId="1" applyFont="1" applyFill="1" applyBorder="1" applyAlignment="1">
      <alignment horizontal="center" vertical="center"/>
    </xf>
    <xf numFmtId="0" fontId="4" fillId="17" borderId="50" xfId="1" applyFont="1" applyFill="1" applyBorder="1" applyAlignment="1">
      <alignment horizontal="center" vertical="center"/>
    </xf>
    <xf numFmtId="0" fontId="2" fillId="0" borderId="0" xfId="1" applyAlignment="1">
      <alignment horizontal="center"/>
    </xf>
    <xf numFmtId="0" fontId="4" fillId="16" borderId="28" xfId="1" applyFont="1" applyFill="1" applyBorder="1" applyAlignment="1">
      <alignment horizontal="center" vertical="center"/>
    </xf>
    <xf numFmtId="0" fontId="4" fillId="16" borderId="31" xfId="1" applyFont="1" applyFill="1" applyBorder="1" applyAlignment="1">
      <alignment horizontal="center" vertical="center"/>
    </xf>
    <xf numFmtId="0" fontId="4" fillId="16" borderId="43" xfId="1" applyFont="1" applyFill="1" applyBorder="1" applyAlignment="1">
      <alignment horizontal="center" vertical="center"/>
    </xf>
    <xf numFmtId="0" fontId="4" fillId="16" borderId="50" xfId="1" applyFon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17" borderId="37" xfId="1" applyFont="1" applyFill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4" fillId="2" borderId="46" xfId="1" applyFont="1" applyFill="1" applyBorder="1" applyAlignment="1">
      <alignment horizontal="center"/>
    </xf>
    <xf numFmtId="0" fontId="4" fillId="2" borderId="17" xfId="1" applyFont="1" applyFill="1" applyBorder="1" applyAlignment="1">
      <alignment horizontal="center"/>
    </xf>
    <xf numFmtId="0" fontId="4" fillId="2" borderId="70" xfId="1" applyFont="1" applyFill="1" applyBorder="1" applyAlignment="1">
      <alignment horizontal="center"/>
    </xf>
    <xf numFmtId="167" fontId="2" fillId="0" borderId="31" xfId="7" applyNumberFormat="1" applyBorder="1" applyAlignment="1">
      <alignment horizontal="center" vertical="center"/>
    </xf>
    <xf numFmtId="167" fontId="2" fillId="0" borderId="61" xfId="7" applyNumberForma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167" fontId="2" fillId="0" borderId="50" xfId="7" applyNumberFormat="1" applyBorder="1" applyAlignment="1">
      <alignment horizontal="center" vertical="center"/>
    </xf>
    <xf numFmtId="167" fontId="2" fillId="0" borderId="71" xfId="7" applyNumberFormat="1" applyBorder="1" applyAlignment="1">
      <alignment horizontal="center" vertical="center"/>
    </xf>
    <xf numFmtId="0" fontId="2" fillId="0" borderId="1" xfId="1" applyBorder="1" applyAlignment="1">
      <alignment horizontal="left"/>
    </xf>
    <xf numFmtId="0" fontId="2" fillId="0" borderId="2" xfId="1" applyBorder="1" applyAlignment="1">
      <alignment horizontal="left"/>
    </xf>
    <xf numFmtId="0" fontId="2" fillId="0" borderId="3" xfId="1" applyBorder="1" applyAlignment="1">
      <alignment horizontal="left"/>
    </xf>
    <xf numFmtId="0" fontId="2" fillId="0" borderId="4" xfId="1" applyBorder="1" applyAlignment="1">
      <alignment horizontal="left"/>
    </xf>
    <xf numFmtId="0" fontId="2" fillId="0" borderId="0" xfId="1" applyAlignment="1">
      <alignment horizontal="left"/>
    </xf>
    <xf numFmtId="0" fontId="2" fillId="0" borderId="0" xfId="1" applyBorder="1" applyAlignment="1">
      <alignment horizontal="left"/>
    </xf>
    <xf numFmtId="0" fontId="2" fillId="0" borderId="32" xfId="1" applyBorder="1" applyAlignment="1">
      <alignment horizontal="left"/>
    </xf>
    <xf numFmtId="0" fontId="2" fillId="0" borderId="42" xfId="1" applyBorder="1" applyAlignment="1">
      <alignment horizontal="left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14" fontId="4" fillId="2" borderId="28" xfId="1" applyNumberFormat="1" applyFont="1" applyFill="1" applyBorder="1" applyAlignment="1">
      <alignment horizontal="center"/>
    </xf>
    <xf numFmtId="14" fontId="4" fillId="2" borderId="56" xfId="1" applyNumberFormat="1" applyFont="1" applyFill="1" applyBorder="1" applyAlignment="1">
      <alignment horizontal="center"/>
    </xf>
    <xf numFmtId="0" fontId="4" fillId="0" borderId="14" xfId="3" applyFont="1" applyFill="1" applyBorder="1" applyAlignment="1">
      <alignment horizontal="left" vertical="center"/>
    </xf>
    <xf numFmtId="0" fontId="4" fillId="0" borderId="7" xfId="3" applyFont="1" applyFill="1" applyBorder="1" applyAlignment="1">
      <alignment horizontal="left" vertical="center"/>
    </xf>
    <xf numFmtId="14" fontId="4" fillId="3" borderId="6" xfId="3" applyNumberFormat="1" applyFont="1" applyFill="1" applyBorder="1" applyAlignment="1">
      <alignment horizontal="center"/>
    </xf>
    <xf numFmtId="14" fontId="4" fillId="3" borderId="2" xfId="3" applyNumberFormat="1" applyFont="1" applyFill="1" applyBorder="1" applyAlignment="1">
      <alignment horizontal="center"/>
    </xf>
    <xf numFmtId="14" fontId="4" fillId="3" borderId="7" xfId="3" applyNumberFormat="1" applyFont="1" applyFill="1" applyBorder="1" applyAlignment="1">
      <alignment horizontal="center"/>
    </xf>
    <xf numFmtId="0" fontId="4" fillId="3" borderId="1" xfId="7" applyFont="1" applyFill="1" applyBorder="1" applyAlignment="1">
      <alignment horizontal="center"/>
    </xf>
    <xf numFmtId="0" fontId="4" fillId="3" borderId="0" xfId="7" applyFont="1" applyFill="1" applyBorder="1" applyAlignment="1">
      <alignment horizontal="center"/>
    </xf>
    <xf numFmtId="0" fontId="4" fillId="16" borderId="3" xfId="2" applyFont="1" applyFill="1" applyBorder="1" applyAlignment="1">
      <alignment horizontal="center" vertical="center" wrapText="1"/>
    </xf>
    <xf numFmtId="0" fontId="4" fillId="16" borderId="5" xfId="2" applyFont="1" applyFill="1" applyBorder="1" applyAlignment="1">
      <alignment horizontal="center" vertical="center" wrapText="1"/>
    </xf>
    <xf numFmtId="0" fontId="4" fillId="16" borderId="60" xfId="2" applyFont="1" applyFill="1" applyBorder="1" applyAlignment="1">
      <alignment horizontal="center" vertical="center" wrapText="1"/>
    </xf>
    <xf numFmtId="0" fontId="4" fillId="16" borderId="51" xfId="2" applyFont="1" applyFill="1" applyBorder="1" applyAlignment="1">
      <alignment horizontal="center" vertical="center" wrapText="1"/>
    </xf>
    <xf numFmtId="0" fontId="4" fillId="0" borderId="17" xfId="3" applyFont="1" applyBorder="1" applyAlignment="1">
      <alignment horizontal="center"/>
    </xf>
    <xf numFmtId="14" fontId="4" fillId="3" borderId="1" xfId="7" applyNumberFormat="1" applyFont="1" applyFill="1" applyBorder="1" applyAlignment="1">
      <alignment horizontal="center" vertical="center"/>
    </xf>
    <xf numFmtId="14" fontId="4" fillId="3" borderId="2" xfId="7" applyNumberFormat="1" applyFont="1" applyFill="1" applyBorder="1" applyAlignment="1">
      <alignment horizontal="center" vertical="center"/>
    </xf>
    <xf numFmtId="14" fontId="4" fillId="3" borderId="3" xfId="7" applyNumberFormat="1" applyFont="1" applyFill="1" applyBorder="1" applyAlignment="1">
      <alignment horizontal="center" vertical="center"/>
    </xf>
    <xf numFmtId="14" fontId="4" fillId="3" borderId="32" xfId="7" applyNumberFormat="1" applyFont="1" applyFill="1" applyBorder="1" applyAlignment="1">
      <alignment horizontal="center" vertical="center"/>
    </xf>
    <xf numFmtId="14" fontId="4" fillId="3" borderId="42" xfId="7" applyNumberFormat="1" applyFont="1" applyFill="1" applyBorder="1" applyAlignment="1">
      <alignment horizontal="center" vertical="center"/>
    </xf>
    <xf numFmtId="14" fontId="4" fillId="3" borderId="66" xfId="7" applyNumberFormat="1" applyFont="1" applyFill="1" applyBorder="1" applyAlignment="1">
      <alignment horizontal="center" vertical="center"/>
    </xf>
    <xf numFmtId="0" fontId="4" fillId="3" borderId="32" xfId="7" applyFont="1" applyFill="1" applyBorder="1" applyAlignment="1">
      <alignment horizontal="center" vertical="center"/>
    </xf>
    <xf numFmtId="0" fontId="4" fillId="3" borderId="42" xfId="7" applyFont="1" applyFill="1" applyBorder="1" applyAlignment="1">
      <alignment horizontal="center" vertical="center"/>
    </xf>
    <xf numFmtId="0" fontId="4" fillId="3" borderId="66" xfId="7" applyFont="1" applyFill="1" applyBorder="1" applyAlignment="1">
      <alignment horizontal="center" vertical="center"/>
    </xf>
    <xf numFmtId="14" fontId="4" fillId="25" borderId="32" xfId="3" applyNumberFormat="1" applyFont="1" applyFill="1" applyBorder="1" applyAlignment="1">
      <alignment horizontal="center"/>
    </xf>
    <xf numFmtId="14" fontId="4" fillId="25" borderId="42" xfId="3" applyNumberFormat="1" applyFont="1" applyFill="1" applyBorder="1" applyAlignment="1">
      <alignment horizontal="center"/>
    </xf>
    <xf numFmtId="14" fontId="4" fillId="25" borderId="14" xfId="3" applyNumberFormat="1" applyFont="1" applyFill="1" applyBorder="1" applyAlignment="1">
      <alignment horizontal="center"/>
    </xf>
    <xf numFmtId="0" fontId="4" fillId="16" borderId="46" xfId="2" applyFont="1" applyFill="1" applyBorder="1" applyAlignment="1">
      <alignment horizontal="center" vertical="center" wrapText="1"/>
    </xf>
    <xf numFmtId="0" fontId="4" fillId="16" borderId="74" xfId="2" applyFont="1" applyFill="1" applyBorder="1" applyAlignment="1">
      <alignment horizontal="center" vertical="center" wrapText="1"/>
    </xf>
    <xf numFmtId="0" fontId="4" fillId="16" borderId="68" xfId="2" applyFont="1" applyFill="1" applyBorder="1" applyAlignment="1">
      <alignment horizontal="center" vertical="center" wrapText="1"/>
    </xf>
    <xf numFmtId="0" fontId="4" fillId="3" borderId="42" xfId="3" applyFont="1" applyFill="1" applyBorder="1" applyAlignment="1">
      <alignment horizontal="center"/>
    </xf>
    <xf numFmtId="14" fontId="4" fillId="3" borderId="0" xfId="7" applyNumberFormat="1" applyFont="1" applyFill="1" applyBorder="1" applyAlignment="1">
      <alignment horizontal="center"/>
    </xf>
    <xf numFmtId="14" fontId="4" fillId="2" borderId="48" xfId="1" applyNumberFormat="1" applyFont="1" applyFill="1" applyBorder="1" applyAlignment="1">
      <alignment horizontal="center"/>
    </xf>
    <xf numFmtId="167" fontId="2" fillId="0" borderId="49" xfId="7" applyNumberFormat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3" xfId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5" xfId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6" borderId="18" xfId="1" applyFont="1" applyFill="1" applyBorder="1" applyAlignment="1">
      <alignment horizontal="center" vertical="center"/>
    </xf>
    <xf numFmtId="0" fontId="4" fillId="6" borderId="21" xfId="1" applyFont="1" applyFill="1" applyBorder="1" applyAlignment="1">
      <alignment horizontal="center" vertical="center"/>
    </xf>
    <xf numFmtId="0" fontId="4" fillId="6" borderId="27" xfId="1" applyFont="1" applyFill="1" applyBorder="1" applyAlignment="1">
      <alignment horizontal="center" vertical="center"/>
    </xf>
    <xf numFmtId="0" fontId="2" fillId="0" borderId="0" xfId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5" borderId="45" xfId="1" applyFont="1" applyFill="1" applyBorder="1" applyAlignment="1">
      <alignment horizontal="center" vertical="center"/>
    </xf>
    <xf numFmtId="0" fontId="4" fillId="5" borderId="75" xfId="1" applyFont="1" applyFill="1" applyBorder="1" applyAlignment="1">
      <alignment horizontal="center" vertical="center"/>
    </xf>
    <xf numFmtId="0" fontId="4" fillId="5" borderId="54" xfId="1" applyFont="1" applyFill="1" applyBorder="1" applyAlignment="1">
      <alignment horizontal="center" vertical="center"/>
    </xf>
    <xf numFmtId="0" fontId="4" fillId="6" borderId="45" xfId="1" applyFont="1" applyFill="1" applyBorder="1" applyAlignment="1">
      <alignment horizontal="center" vertical="center"/>
    </xf>
    <xf numFmtId="0" fontId="4" fillId="6" borderId="75" xfId="1" applyFont="1" applyFill="1" applyBorder="1" applyAlignment="1">
      <alignment horizontal="center" vertical="center"/>
    </xf>
    <xf numFmtId="0" fontId="4" fillId="6" borderId="54" xfId="1" applyFont="1" applyFill="1" applyBorder="1" applyAlignment="1">
      <alignment horizontal="center" vertical="center"/>
    </xf>
    <xf numFmtId="0" fontId="4" fillId="5" borderId="18" xfId="1" applyFont="1" applyFill="1" applyBorder="1" applyAlignment="1">
      <alignment horizontal="center" vertical="center"/>
    </xf>
    <xf numFmtId="0" fontId="4" fillId="5" borderId="21" xfId="1" applyFont="1" applyFill="1" applyBorder="1" applyAlignment="1">
      <alignment horizontal="center" vertical="center"/>
    </xf>
    <xf numFmtId="0" fontId="4" fillId="5" borderId="27" xfId="1" applyFont="1" applyFill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60" xfId="1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/>
    </xf>
    <xf numFmtId="0" fontId="4" fillId="8" borderId="56" xfId="0" applyFont="1" applyFill="1" applyBorder="1" applyAlignment="1">
      <alignment horizontal="center"/>
    </xf>
    <xf numFmtId="0" fontId="4" fillId="8" borderId="48" xfId="0" applyFont="1" applyFill="1" applyBorder="1" applyAlignment="1">
      <alignment horizontal="center"/>
    </xf>
    <xf numFmtId="0" fontId="2" fillId="0" borderId="30" xfId="1" applyBorder="1" applyAlignment="1">
      <alignment horizontal="left" vertical="center"/>
    </xf>
    <xf numFmtId="0" fontId="2" fillId="0" borderId="61" xfId="1" applyBorder="1" applyAlignment="1">
      <alignment horizontal="left" vertical="center"/>
    </xf>
    <xf numFmtId="0" fontId="2" fillId="0" borderId="39" xfId="1" applyBorder="1" applyAlignment="1">
      <alignment horizontal="left" vertical="center"/>
    </xf>
    <xf numFmtId="0" fontId="2" fillId="0" borderId="41" xfId="1" applyBorder="1" applyAlignment="1">
      <alignment horizontal="center" vertical="center"/>
    </xf>
    <xf numFmtId="0" fontId="2" fillId="0" borderId="26" xfId="1" applyBorder="1" applyAlignment="1">
      <alignment horizontal="center" vertical="center"/>
    </xf>
    <xf numFmtId="0" fontId="4" fillId="0" borderId="34" xfId="2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2" fontId="1" fillId="0" borderId="34" xfId="0" applyNumberFormat="1" applyFont="1" applyBorder="1" applyAlignment="1">
      <alignment horizontal="center"/>
    </xf>
    <xf numFmtId="2" fontId="1" fillId="0" borderId="51" xfId="0" applyNumberFormat="1" applyFont="1" applyBorder="1" applyAlignment="1">
      <alignment horizontal="center"/>
    </xf>
    <xf numFmtId="0" fontId="2" fillId="0" borderId="30" xfId="1" applyBorder="1" applyAlignment="1">
      <alignment horizontal="center" vertical="center"/>
    </xf>
    <xf numFmtId="0" fontId="16" fillId="10" borderId="33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center" vertical="center" wrapText="1"/>
    </xf>
    <xf numFmtId="0" fontId="16" fillId="10" borderId="51" xfId="0" applyFont="1" applyFill="1" applyBorder="1" applyAlignment="1">
      <alignment horizontal="center" vertical="center" wrapText="1"/>
    </xf>
    <xf numFmtId="0" fontId="19" fillId="0" borderId="32" xfId="1" applyFont="1" applyBorder="1" applyAlignment="1">
      <alignment horizontal="center"/>
    </xf>
    <xf numFmtId="0" fontId="19" fillId="0" borderId="42" xfId="1" applyFont="1" applyBorder="1" applyAlignment="1">
      <alignment horizontal="center"/>
    </xf>
    <xf numFmtId="0" fontId="19" fillId="0" borderId="66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2" fillId="0" borderId="32" xfId="1" applyBorder="1" applyAlignment="1">
      <alignment horizontal="center"/>
    </xf>
    <xf numFmtId="0" fontId="2" fillId="0" borderId="42" xfId="1" applyBorder="1" applyAlignment="1">
      <alignment horizontal="center"/>
    </xf>
    <xf numFmtId="0" fontId="2" fillId="0" borderId="66" xfId="1" applyBorder="1" applyAlignment="1">
      <alignment horizontal="center"/>
    </xf>
    <xf numFmtId="0" fontId="4" fillId="5" borderId="31" xfId="1" applyFont="1" applyFill="1" applyBorder="1" applyAlignment="1">
      <alignment horizontal="center" vertical="center"/>
    </xf>
    <xf numFmtId="0" fontId="19" fillId="0" borderId="14" xfId="1" applyFont="1" applyBorder="1" applyAlignment="1">
      <alignment horizontal="center"/>
    </xf>
    <xf numFmtId="0" fontId="19" fillId="0" borderId="7" xfId="1" applyFont="1" applyBorder="1" applyAlignment="1">
      <alignment horizontal="center"/>
    </xf>
    <xf numFmtId="0" fontId="4" fillId="5" borderId="2" xfId="1" applyFont="1" applyFill="1" applyBorder="1" applyAlignment="1">
      <alignment horizontal="center" vertical="center"/>
    </xf>
    <xf numFmtId="0" fontId="4" fillId="5" borderId="0" xfId="1" applyFont="1" applyFill="1" applyAlignment="1">
      <alignment horizontal="center" vertical="center"/>
    </xf>
    <xf numFmtId="0" fontId="4" fillId="5" borderId="42" xfId="1" applyFont="1" applyFill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4" fontId="4" fillId="3" borderId="6" xfId="1" applyNumberFormat="1" applyFont="1" applyFill="1" applyBorder="1" applyAlignment="1">
      <alignment horizontal="center" vertical="center"/>
    </xf>
    <xf numFmtId="14" fontId="4" fillId="3" borderId="14" xfId="1" applyNumberFormat="1" applyFont="1" applyFill="1" applyBorder="1" applyAlignment="1">
      <alignment horizontal="center" vertical="center"/>
    </xf>
    <xf numFmtId="14" fontId="4" fillId="3" borderId="7" xfId="1" applyNumberFormat="1" applyFont="1" applyFill="1" applyBorder="1" applyAlignment="1">
      <alignment horizontal="center" vertical="center"/>
    </xf>
    <xf numFmtId="0" fontId="2" fillId="0" borderId="82" xfId="1" applyBorder="1" applyAlignment="1">
      <alignment horizontal="left" vertical="center"/>
    </xf>
    <xf numFmtId="0" fontId="2" fillId="0" borderId="84" xfId="1" applyBorder="1" applyAlignment="1">
      <alignment horizontal="left" vertical="center"/>
    </xf>
    <xf numFmtId="0" fontId="2" fillId="0" borderId="59" xfId="1" applyBorder="1" applyAlignment="1">
      <alignment horizontal="left" vertical="center"/>
    </xf>
    <xf numFmtId="0" fontId="2" fillId="0" borderId="82" xfId="1" applyBorder="1" applyAlignment="1">
      <alignment horizontal="center" vertical="center"/>
    </xf>
    <xf numFmtId="0" fontId="2" fillId="0" borderId="59" xfId="1" applyBorder="1" applyAlignment="1">
      <alignment horizontal="center" vertical="center"/>
    </xf>
    <xf numFmtId="0" fontId="2" fillId="0" borderId="19" xfId="1" applyBorder="1" applyAlignment="1">
      <alignment horizontal="left" vertical="center"/>
    </xf>
    <xf numFmtId="0" fontId="2" fillId="0" borderId="19" xfId="1" applyBorder="1" applyAlignment="1">
      <alignment horizontal="center" vertical="center"/>
    </xf>
    <xf numFmtId="0" fontId="3" fillId="2" borderId="62" xfId="1" applyFont="1" applyFill="1" applyBorder="1" applyAlignment="1">
      <alignment horizontal="center"/>
    </xf>
    <xf numFmtId="0" fontId="3" fillId="2" borderId="63" xfId="1" applyFont="1" applyFill="1" applyBorder="1" applyAlignment="1">
      <alignment horizontal="center"/>
    </xf>
    <xf numFmtId="0" fontId="3" fillId="2" borderId="47" xfId="1" applyFont="1" applyFill="1" applyBorder="1" applyAlignment="1">
      <alignment horizontal="center"/>
    </xf>
    <xf numFmtId="0" fontId="5" fillId="0" borderId="19" xfId="1" applyFont="1" applyBorder="1" applyAlignment="1">
      <alignment horizontal="left"/>
    </xf>
    <xf numFmtId="0" fontId="5" fillId="0" borderId="13" xfId="1" applyFont="1" applyBorder="1" applyAlignment="1">
      <alignment horizontal="left"/>
    </xf>
    <xf numFmtId="0" fontId="5" fillId="0" borderId="16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5" fillId="0" borderId="35" xfId="1" applyFont="1" applyBorder="1" applyAlignment="1">
      <alignment horizontal="left"/>
    </xf>
    <xf numFmtId="0" fontId="5" fillId="0" borderId="23" xfId="1" applyFont="1" applyBorder="1" applyAlignment="1">
      <alignment horizontal="left"/>
    </xf>
    <xf numFmtId="0" fontId="2" fillId="0" borderId="24" xfId="1" applyBorder="1" applyAlignment="1">
      <alignment horizontal="left" vertical="center"/>
    </xf>
    <xf numFmtId="0" fontId="2" fillId="0" borderId="24" xfId="1" applyBorder="1" applyAlignment="1">
      <alignment horizontal="center" vertical="center"/>
    </xf>
    <xf numFmtId="0" fontId="41" fillId="24" borderId="62" xfId="0" applyFont="1" applyFill="1" applyBorder="1" applyAlignment="1">
      <alignment horizontal="center" vertical="center"/>
    </xf>
    <xf numFmtId="0" fontId="41" fillId="24" borderId="63" xfId="0" applyFont="1" applyFill="1" applyBorder="1" applyAlignment="1">
      <alignment horizontal="center" vertical="center"/>
    </xf>
    <xf numFmtId="0" fontId="41" fillId="24" borderId="47" xfId="0" applyFont="1" applyFill="1" applyBorder="1" applyAlignment="1">
      <alignment horizontal="center" vertical="center"/>
    </xf>
    <xf numFmtId="0" fontId="36" fillId="10" borderId="6" xfId="0" applyFont="1" applyFill="1" applyBorder="1" applyAlignment="1">
      <alignment horizontal="left" vertical="center" wrapText="1"/>
    </xf>
    <xf numFmtId="0" fontId="36" fillId="10" borderId="14" xfId="0" applyFont="1" applyFill="1" applyBorder="1" applyAlignment="1">
      <alignment horizontal="left" vertical="center" wrapText="1"/>
    </xf>
    <xf numFmtId="0" fontId="36" fillId="10" borderId="7" xfId="0" applyFont="1" applyFill="1" applyBorder="1" applyAlignment="1">
      <alignment horizontal="left" vertical="center" wrapText="1"/>
    </xf>
    <xf numFmtId="0" fontId="41" fillId="24" borderId="62" xfId="0" applyFont="1" applyFill="1" applyBorder="1" applyAlignment="1">
      <alignment horizontal="center" vertical="center" wrapText="1"/>
    </xf>
    <xf numFmtId="14" fontId="41" fillId="7" borderId="6" xfId="0" applyNumberFormat="1" applyFont="1" applyFill="1" applyBorder="1" applyAlignment="1">
      <alignment horizontal="center" vertical="center"/>
    </xf>
    <xf numFmtId="14" fontId="41" fillId="7" borderId="14" xfId="0" applyNumberFormat="1" applyFont="1" applyFill="1" applyBorder="1" applyAlignment="1">
      <alignment horizontal="center" vertical="center"/>
    </xf>
    <xf numFmtId="14" fontId="41" fillId="7" borderId="7" xfId="0" applyNumberFormat="1" applyFont="1" applyFill="1" applyBorder="1" applyAlignment="1">
      <alignment horizontal="center" vertical="center"/>
    </xf>
    <xf numFmtId="14" fontId="36" fillId="10" borderId="50" xfId="0" applyNumberFormat="1" applyFont="1" applyFill="1" applyBorder="1" applyAlignment="1">
      <alignment horizontal="center" vertical="center"/>
    </xf>
    <xf numFmtId="14" fontId="36" fillId="10" borderId="71" xfId="0" applyNumberFormat="1" applyFont="1" applyFill="1" applyBorder="1" applyAlignment="1">
      <alignment horizontal="center" vertical="center"/>
    </xf>
    <xf numFmtId="14" fontId="36" fillId="10" borderId="72" xfId="0" applyNumberFormat="1" applyFont="1" applyFill="1" applyBorder="1" applyAlignment="1">
      <alignment horizontal="center" vertical="center"/>
    </xf>
    <xf numFmtId="14" fontId="41" fillId="7" borderId="50" xfId="0" applyNumberFormat="1" applyFont="1" applyFill="1" applyBorder="1" applyAlignment="1">
      <alignment horizontal="center" vertical="center"/>
    </xf>
    <xf numFmtId="14" fontId="41" fillId="7" borderId="71" xfId="0" applyNumberFormat="1" applyFont="1" applyFill="1" applyBorder="1" applyAlignment="1">
      <alignment horizontal="center" vertical="center"/>
    </xf>
    <xf numFmtId="0" fontId="36" fillId="10" borderId="32" xfId="0" applyFont="1" applyFill="1" applyBorder="1" applyAlignment="1">
      <alignment horizontal="center" vertical="center"/>
    </xf>
    <xf numFmtId="0" fontId="36" fillId="10" borderId="42" xfId="0" applyFont="1" applyFill="1" applyBorder="1" applyAlignment="1">
      <alignment horizontal="center" vertical="center"/>
    </xf>
    <xf numFmtId="14" fontId="41" fillId="7" borderId="22" xfId="0" applyNumberFormat="1" applyFont="1" applyFill="1" applyBorder="1" applyAlignment="1">
      <alignment horizontal="center" vertical="center"/>
    </xf>
    <xf numFmtId="14" fontId="41" fillId="7" borderId="35" xfId="0" applyNumberFormat="1" applyFont="1" applyFill="1" applyBorder="1" applyAlignment="1">
      <alignment horizontal="center" vertical="center"/>
    </xf>
    <xf numFmtId="14" fontId="41" fillId="7" borderId="23" xfId="0" applyNumberFormat="1" applyFont="1" applyFill="1" applyBorder="1" applyAlignment="1">
      <alignment horizontal="center" vertical="center"/>
    </xf>
    <xf numFmtId="0" fontId="41" fillId="24" borderId="6" xfId="0" applyFont="1" applyFill="1" applyBorder="1" applyAlignment="1">
      <alignment horizontal="center" vertical="center"/>
    </xf>
    <xf numFmtId="0" fontId="41" fillId="24" borderId="14" xfId="0" applyFont="1" applyFill="1" applyBorder="1" applyAlignment="1">
      <alignment horizontal="center" vertical="center"/>
    </xf>
    <xf numFmtId="0" fontId="41" fillId="24" borderId="7" xfId="0" applyFont="1" applyFill="1" applyBorder="1" applyAlignment="1">
      <alignment horizontal="center" vertical="center"/>
    </xf>
    <xf numFmtId="14" fontId="36" fillId="10" borderId="31" xfId="0" applyNumberFormat="1" applyFont="1" applyFill="1" applyBorder="1" applyAlignment="1">
      <alignment horizontal="center" vertical="center"/>
    </xf>
    <xf numFmtId="14" fontId="36" fillId="10" borderId="61" xfId="0" applyNumberFormat="1" applyFont="1" applyFill="1" applyBorder="1" applyAlignment="1">
      <alignment horizontal="center" vertical="center"/>
    </xf>
    <xf numFmtId="14" fontId="36" fillId="10" borderId="49" xfId="0" applyNumberFormat="1" applyFont="1" applyFill="1" applyBorder="1" applyAlignment="1">
      <alignment horizontal="center" vertical="center"/>
    </xf>
    <xf numFmtId="14" fontId="41" fillId="7" borderId="31" xfId="0" applyNumberFormat="1" applyFont="1" applyFill="1" applyBorder="1" applyAlignment="1">
      <alignment horizontal="center" vertical="center"/>
    </xf>
    <xf numFmtId="14" fontId="41" fillId="7" borderId="61" xfId="0" applyNumberFormat="1" applyFont="1" applyFill="1" applyBorder="1" applyAlignment="1">
      <alignment horizontal="center" vertical="center"/>
    </xf>
    <xf numFmtId="0" fontId="36" fillId="10" borderId="12" xfId="0" applyFont="1" applyFill="1" applyBorder="1" applyAlignment="1">
      <alignment horizontal="center" vertical="center"/>
    </xf>
    <xf numFmtId="0" fontId="36" fillId="10" borderId="19" xfId="0" applyFont="1" applyFill="1" applyBorder="1" applyAlignment="1">
      <alignment horizontal="center" vertical="center"/>
    </xf>
    <xf numFmtId="0" fontId="36" fillId="10" borderId="30" xfId="0" applyFont="1" applyFill="1" applyBorder="1" applyAlignment="1">
      <alignment horizontal="center" vertical="center"/>
    </xf>
    <xf numFmtId="14" fontId="41" fillId="7" borderId="12" xfId="0" applyNumberFormat="1" applyFont="1" applyFill="1" applyBorder="1" applyAlignment="1">
      <alignment horizontal="center" vertical="center"/>
    </xf>
    <xf numFmtId="14" fontId="41" fillId="7" borderId="19" xfId="0" applyNumberFormat="1" applyFont="1" applyFill="1" applyBorder="1" applyAlignment="1">
      <alignment horizontal="center" vertical="center"/>
    </xf>
    <xf numFmtId="14" fontId="41" fillId="7" borderId="13" xfId="0" applyNumberFormat="1" applyFont="1" applyFill="1" applyBorder="1" applyAlignment="1">
      <alignment horizontal="center" vertical="center"/>
    </xf>
    <xf numFmtId="14" fontId="41" fillId="6" borderId="6" xfId="0" applyNumberFormat="1" applyFont="1" applyFill="1" applyBorder="1" applyAlignment="1">
      <alignment horizontal="center" vertical="center"/>
    </xf>
    <xf numFmtId="14" fontId="41" fillId="6" borderId="14" xfId="0" applyNumberFormat="1" applyFont="1" applyFill="1" applyBorder="1" applyAlignment="1">
      <alignment horizontal="center" vertical="center"/>
    </xf>
    <xf numFmtId="14" fontId="41" fillId="6" borderId="7" xfId="0" applyNumberFormat="1" applyFont="1" applyFill="1" applyBorder="1" applyAlignment="1">
      <alignment horizontal="center" vertical="center"/>
    </xf>
    <xf numFmtId="14" fontId="41" fillId="6" borderId="31" xfId="0" applyNumberFormat="1" applyFont="1" applyFill="1" applyBorder="1" applyAlignment="1">
      <alignment horizontal="center" vertical="center"/>
    </xf>
    <xf numFmtId="14" fontId="41" fillId="6" borderId="61" xfId="0" applyNumberFormat="1" applyFont="1" applyFill="1" applyBorder="1" applyAlignment="1">
      <alignment horizontal="center" vertical="center"/>
    </xf>
    <xf numFmtId="14" fontId="41" fillId="6" borderId="12" xfId="0" applyNumberFormat="1" applyFont="1" applyFill="1" applyBorder="1" applyAlignment="1">
      <alignment horizontal="center" vertical="center"/>
    </xf>
    <xf numFmtId="14" fontId="41" fillId="6" borderId="19" xfId="0" applyNumberFormat="1" applyFont="1" applyFill="1" applyBorder="1" applyAlignment="1">
      <alignment horizontal="center" vertical="center"/>
    </xf>
    <xf numFmtId="14" fontId="41" fillId="6" borderId="13" xfId="0" applyNumberFormat="1" applyFont="1" applyFill="1" applyBorder="1" applyAlignment="1">
      <alignment horizontal="center" vertical="center"/>
    </xf>
    <xf numFmtId="0" fontId="36" fillId="10" borderId="28" xfId="0" applyFont="1" applyFill="1" applyBorder="1" applyAlignment="1">
      <alignment horizontal="center" vertical="center"/>
    </xf>
    <xf numFmtId="0" fontId="36" fillId="10" borderId="56" xfId="0" applyFont="1" applyFill="1" applyBorder="1" applyAlignment="1">
      <alignment horizontal="center" vertical="center"/>
    </xf>
    <xf numFmtId="0" fontId="36" fillId="10" borderId="48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 wrapText="1"/>
    </xf>
    <xf numFmtId="0" fontId="41" fillId="7" borderId="14" xfId="0" applyFont="1" applyFill="1" applyBorder="1" applyAlignment="1">
      <alignment horizontal="center" vertical="center" wrapText="1"/>
    </xf>
    <xf numFmtId="0" fontId="41" fillId="7" borderId="7" xfId="0" applyFont="1" applyFill="1" applyBorder="1" applyAlignment="1">
      <alignment horizontal="center" vertical="center" wrapText="1"/>
    </xf>
    <xf numFmtId="0" fontId="36" fillId="10" borderId="6" xfId="0" applyFont="1" applyFill="1" applyBorder="1" applyAlignment="1">
      <alignment horizontal="center" vertical="center" wrapText="1"/>
    </xf>
    <xf numFmtId="0" fontId="36" fillId="10" borderId="14" xfId="0" applyFont="1" applyFill="1" applyBorder="1" applyAlignment="1">
      <alignment horizontal="center" vertical="center" wrapText="1"/>
    </xf>
    <xf numFmtId="0" fontId="36" fillId="10" borderId="7" xfId="0" applyFont="1" applyFill="1" applyBorder="1" applyAlignment="1">
      <alignment horizontal="center" vertical="center" wrapText="1"/>
    </xf>
    <xf numFmtId="0" fontId="41" fillId="6" borderId="6" xfId="0" applyFont="1" applyFill="1" applyBorder="1" applyAlignment="1">
      <alignment horizontal="center" vertical="center"/>
    </xf>
    <xf numFmtId="0" fontId="41" fillId="6" borderId="14" xfId="0" applyFont="1" applyFill="1" applyBorder="1" applyAlignment="1">
      <alignment horizontal="center" vertical="center"/>
    </xf>
    <xf numFmtId="0" fontId="41" fillId="6" borderId="7" xfId="0" applyFont="1" applyFill="1" applyBorder="1" applyAlignment="1">
      <alignment horizontal="center" vertical="center"/>
    </xf>
    <xf numFmtId="0" fontId="41" fillId="6" borderId="28" xfId="0" applyFont="1" applyFill="1" applyBorder="1" applyAlignment="1">
      <alignment horizontal="center" vertical="center"/>
    </xf>
    <xf numFmtId="0" fontId="41" fillId="6" borderId="56" xfId="0" applyFont="1" applyFill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/>
    </xf>
    <xf numFmtId="0" fontId="36" fillId="10" borderId="2" xfId="0" applyFont="1" applyFill="1" applyBorder="1" applyAlignment="1">
      <alignment horizontal="center" vertical="center"/>
    </xf>
    <xf numFmtId="0" fontId="41" fillId="6" borderId="10" xfId="0" applyFont="1" applyFill="1" applyBorder="1" applyAlignment="1">
      <alignment horizontal="center" vertical="center"/>
    </xf>
    <xf numFmtId="0" fontId="41" fillId="6" borderId="16" xfId="0" applyFont="1" applyFill="1" applyBorder="1" applyAlignment="1">
      <alignment horizontal="center" vertical="center"/>
    </xf>
    <xf numFmtId="0" fontId="41" fillId="6" borderId="11" xfId="0" applyFont="1" applyFill="1" applyBorder="1" applyAlignment="1">
      <alignment horizontal="center" vertical="center"/>
    </xf>
    <xf numFmtId="14" fontId="36" fillId="10" borderId="6" xfId="0" applyNumberFormat="1" applyFont="1" applyFill="1" applyBorder="1" applyAlignment="1">
      <alignment horizontal="center" vertical="center"/>
    </xf>
    <xf numFmtId="14" fontId="36" fillId="10" borderId="14" xfId="0" applyNumberFormat="1" applyFont="1" applyFill="1" applyBorder="1" applyAlignment="1">
      <alignment horizontal="center" vertical="center"/>
    </xf>
    <xf numFmtId="14" fontId="36" fillId="10" borderId="7" xfId="0" applyNumberFormat="1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/>
    </xf>
    <xf numFmtId="0" fontId="41" fillId="7" borderId="14" xfId="0" applyFont="1" applyFill="1" applyBorder="1" applyAlignment="1">
      <alignment horizontal="center" vertical="center"/>
    </xf>
    <xf numFmtId="0" fontId="41" fillId="7" borderId="7" xfId="0" applyFont="1" applyFill="1" applyBorder="1" applyAlignment="1">
      <alignment horizontal="center" vertical="center"/>
    </xf>
    <xf numFmtId="14" fontId="36" fillId="10" borderId="6" xfId="0" applyNumberFormat="1" applyFont="1" applyFill="1" applyBorder="1" applyAlignment="1">
      <alignment horizontal="center" vertical="center" wrapText="1"/>
    </xf>
    <xf numFmtId="0" fontId="36" fillId="10" borderId="6" xfId="0" applyFont="1" applyFill="1" applyBorder="1" applyAlignment="1">
      <alignment horizontal="center" vertical="center"/>
    </xf>
    <xf numFmtId="0" fontId="36" fillId="10" borderId="14" xfId="0" applyFont="1" applyFill="1" applyBorder="1" applyAlignment="1">
      <alignment horizontal="center" vertical="center"/>
    </xf>
    <xf numFmtId="0" fontId="36" fillId="10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36" fillId="7" borderId="32" xfId="0" applyFont="1" applyFill="1" applyBorder="1" applyAlignment="1">
      <alignment horizontal="center" vertical="center"/>
    </xf>
    <xf numFmtId="0" fontId="36" fillId="7" borderId="42" xfId="0" applyFont="1" applyFill="1" applyBorder="1" applyAlignment="1">
      <alignment horizontal="center" vertical="center"/>
    </xf>
    <xf numFmtId="0" fontId="36" fillId="7" borderId="66" xfId="0" applyFont="1" applyFill="1" applyBorder="1" applyAlignment="1">
      <alignment horizontal="center" vertical="center"/>
    </xf>
    <xf numFmtId="0" fontId="36" fillId="16" borderId="0" xfId="0" applyFont="1" applyFill="1" applyAlignment="1">
      <alignment horizontal="center" vertical="center"/>
    </xf>
    <xf numFmtId="0" fontId="36" fillId="16" borderId="5" xfId="0" applyFont="1" applyFill="1" applyBorder="1" applyAlignment="1">
      <alignment horizontal="center" vertical="center"/>
    </xf>
    <xf numFmtId="0" fontId="36" fillId="23" borderId="6" xfId="0" applyFont="1" applyFill="1" applyBorder="1" applyAlignment="1">
      <alignment horizontal="center" vertical="center"/>
    </xf>
    <xf numFmtId="0" fontId="36" fillId="23" borderId="14" xfId="0" applyFont="1" applyFill="1" applyBorder="1" applyAlignment="1">
      <alignment horizontal="center" vertical="center"/>
    </xf>
    <xf numFmtId="0" fontId="36" fillId="23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41" fillId="2" borderId="32" xfId="0" applyFont="1" applyFill="1" applyBorder="1" applyAlignment="1">
      <alignment horizontal="center"/>
    </xf>
    <xf numFmtId="0" fontId="41" fillId="2" borderId="42" xfId="0" applyFont="1" applyFill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0" fontId="1" fillId="7" borderId="42" xfId="0" applyFont="1" applyFill="1" applyBorder="1" applyAlignment="1">
      <alignment horizontal="center"/>
    </xf>
    <xf numFmtId="0" fontId="1" fillId="7" borderId="66" xfId="0" applyFont="1" applyFill="1" applyBorder="1" applyAlignment="1">
      <alignment horizontal="center"/>
    </xf>
    <xf numFmtId="0" fontId="1" fillId="16" borderId="0" xfId="0" applyFont="1" applyFill="1" applyAlignment="1">
      <alignment horizontal="center"/>
    </xf>
    <xf numFmtId="0" fontId="1" fillId="16" borderId="5" xfId="0" applyFont="1" applyFill="1" applyBorder="1" applyAlignment="1">
      <alignment horizontal="center"/>
    </xf>
    <xf numFmtId="0" fontId="1" fillId="23" borderId="6" xfId="0" applyFont="1" applyFill="1" applyBorder="1" applyAlignment="1">
      <alignment horizontal="center"/>
    </xf>
    <xf numFmtId="0" fontId="1" fillId="23" borderId="14" xfId="0" applyFont="1" applyFill="1" applyBorder="1" applyAlignment="1">
      <alignment horizontal="center"/>
    </xf>
    <xf numFmtId="0" fontId="1" fillId="23" borderId="7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16" borderId="4" xfId="0" applyFont="1" applyFill="1" applyBorder="1" applyAlignment="1">
      <alignment horizontal="center"/>
    </xf>
    <xf numFmtId="0" fontId="1" fillId="23" borderId="1" xfId="0" applyFont="1" applyFill="1" applyBorder="1" applyAlignment="1">
      <alignment horizontal="center"/>
    </xf>
    <xf numFmtId="0" fontId="1" fillId="23" borderId="2" xfId="0" applyFont="1" applyFill="1" applyBorder="1" applyAlignment="1">
      <alignment horizontal="center"/>
    </xf>
    <xf numFmtId="0" fontId="1" fillId="23" borderId="3" xfId="0" applyFont="1" applyFill="1" applyBorder="1" applyAlignment="1">
      <alignment horizontal="center"/>
    </xf>
    <xf numFmtId="0" fontId="43" fillId="2" borderId="32" xfId="0" applyFont="1" applyFill="1" applyBorder="1" applyAlignment="1">
      <alignment horizontal="center" vertical="center"/>
    </xf>
    <xf numFmtId="0" fontId="43" fillId="2" borderId="42" xfId="0" applyFont="1" applyFill="1" applyBorder="1" applyAlignment="1">
      <alignment horizontal="center" vertical="center"/>
    </xf>
    <xf numFmtId="14" fontId="36" fillId="0" borderId="6" xfId="0" applyNumberFormat="1" applyFont="1" applyFill="1" applyBorder="1" applyAlignment="1">
      <alignment horizontal="center"/>
    </xf>
    <xf numFmtId="14" fontId="36" fillId="0" borderId="14" xfId="0" applyNumberFormat="1" applyFont="1" applyFill="1" applyBorder="1" applyAlignment="1">
      <alignment horizontal="center"/>
    </xf>
    <xf numFmtId="14" fontId="36" fillId="0" borderId="7" xfId="0" applyNumberFormat="1" applyFont="1" applyFill="1" applyBorder="1" applyAlignment="1">
      <alignment horizontal="center"/>
    </xf>
    <xf numFmtId="0" fontId="36" fillId="7" borderId="6" xfId="0" applyFont="1" applyFill="1" applyBorder="1" applyAlignment="1">
      <alignment horizontal="center" vertical="center"/>
    </xf>
    <xf numFmtId="0" fontId="36" fillId="7" borderId="14" xfId="0" applyFont="1" applyFill="1" applyBorder="1" applyAlignment="1">
      <alignment horizontal="center" vertical="center"/>
    </xf>
    <xf numFmtId="0" fontId="36" fillId="7" borderId="7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5" xr:uid="{00000000-0005-0000-0000-000004000000}"/>
    <cellStyle name="Normal 4 2" xfId="7" xr:uid="{00000000-0005-0000-0000-000005000000}"/>
    <cellStyle name="Porcentagem 2" xfId="4" xr:uid="{00000000-0005-0000-0000-000006000000}"/>
    <cellStyle name="Vírgula" xfId="6" builtinId="3"/>
  </cellStyles>
  <dxfs count="26">
    <dxf>
      <font>
        <color rgb="FF00B050"/>
      </font>
    </dxf>
    <dxf>
      <font>
        <color rgb="FF0070C0"/>
      </font>
    </dxf>
    <dxf>
      <font>
        <color rgb="FFFF33CC"/>
      </font>
    </dxf>
    <dxf>
      <font>
        <color rgb="FF6C2E9A"/>
      </font>
    </dxf>
    <dxf>
      <font>
        <color rgb="FFFF0000"/>
      </font>
    </dxf>
    <dxf>
      <font>
        <color theme="1"/>
      </font>
    </dxf>
    <dxf>
      <font>
        <color rgb="FF00B0F0"/>
      </font>
    </dxf>
    <dxf>
      <font>
        <color theme="9" tint="-0.499984740745262"/>
      </font>
    </dxf>
    <dxf>
      <font>
        <color rgb="FF00B050"/>
      </font>
    </dxf>
    <dxf>
      <font>
        <color rgb="FF1A0FEF"/>
      </font>
    </dxf>
    <dxf>
      <font>
        <color rgb="FFFF33CC"/>
      </font>
    </dxf>
    <dxf>
      <font>
        <color rgb="FF6C2E9A"/>
      </font>
    </dxf>
    <dxf>
      <font>
        <color rgb="FFFF0000"/>
      </font>
    </dxf>
    <dxf>
      <font>
        <color theme="1"/>
      </font>
    </dxf>
    <dxf>
      <font>
        <color rgb="FF00B0F0"/>
      </font>
    </dxf>
    <dxf>
      <font>
        <color theme="9" tint="-0.499984740745262"/>
      </font>
    </dxf>
    <dxf>
      <font>
        <color rgb="FF1A0FEF"/>
      </font>
    </dxf>
    <dxf>
      <font>
        <color rgb="FF00B050"/>
      </font>
    </dxf>
    <dxf>
      <font>
        <color rgb="FFFF33CC"/>
      </font>
    </dxf>
    <dxf>
      <font>
        <color rgb="FF6C2E9A"/>
      </font>
    </dxf>
    <dxf>
      <font>
        <color rgb="FFFF0000"/>
      </font>
    </dxf>
    <dxf>
      <font>
        <color auto="1"/>
      </font>
    </dxf>
    <dxf>
      <font>
        <color rgb="FF00BBFE"/>
      </font>
    </dxf>
    <dxf>
      <font>
        <color rgb="FFFFC000"/>
      </font>
    </dxf>
    <dxf>
      <font>
        <color theme="9" tint="-0.499984740745262"/>
      </font>
    </dxf>
    <dxf>
      <font>
        <color theme="9" tint="-0.24994659260841701"/>
      </font>
    </dxf>
  </dxfs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123825</xdr:rowOff>
    </xdr:from>
    <xdr:to>
      <xdr:col>4</xdr:col>
      <xdr:colOff>238125</xdr:colOff>
      <xdr:row>5</xdr:row>
      <xdr:rowOff>9525</xdr:rowOff>
    </xdr:to>
    <xdr:pic>
      <xdr:nvPicPr>
        <xdr:cNvPr id="2" name="Picture 15" descr="LOGOMARCA CEPE NATAL_HO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43"/>
        <a:stretch>
          <a:fillRect/>
        </a:stretch>
      </xdr:blipFill>
      <xdr:spPr bwMode="auto">
        <a:xfrm>
          <a:off x="142875" y="123825"/>
          <a:ext cx="19907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</xdr:colOff>
      <xdr:row>0</xdr:row>
      <xdr:rowOff>38100</xdr:rowOff>
    </xdr:from>
    <xdr:to>
      <xdr:col>3</xdr:col>
      <xdr:colOff>619124</xdr:colOff>
      <xdr:row>2</xdr:row>
      <xdr:rowOff>318801</xdr:rowOff>
    </xdr:to>
    <xdr:pic>
      <xdr:nvPicPr>
        <xdr:cNvPr id="2" name="Picture 6" descr="LOGOMARCA CEPE NATAL_HOR">
          <a:extLst>
            <a:ext uri="{FF2B5EF4-FFF2-40B4-BE49-F238E27FC236}">
              <a16:creationId xmlns:a16="http://schemas.microsoft.com/office/drawing/2014/main" id="{3E7808E6-040A-467E-B060-76FB0E921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43"/>
        <a:stretch>
          <a:fillRect/>
        </a:stretch>
      </xdr:blipFill>
      <xdr:spPr bwMode="auto">
        <a:xfrm>
          <a:off x="495299" y="38100"/>
          <a:ext cx="1400175" cy="77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485775</xdr:colOff>
      <xdr:row>4</xdr:row>
      <xdr:rowOff>0</xdr:rowOff>
    </xdr:to>
    <xdr:pic>
      <xdr:nvPicPr>
        <xdr:cNvPr id="2" name="Picture 3" descr="LOGOMARCA CEPE NATAL_HOR">
          <a:extLst>
            <a:ext uri="{FF2B5EF4-FFF2-40B4-BE49-F238E27FC236}">
              <a16:creationId xmlns:a16="http://schemas.microsoft.com/office/drawing/2014/main" id="{2436EEA8-FACA-4DA6-ACFB-39191A7B9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43"/>
        <a:stretch>
          <a:fillRect/>
        </a:stretch>
      </xdr:blipFill>
      <xdr:spPr bwMode="auto">
        <a:xfrm>
          <a:off x="104775" y="0"/>
          <a:ext cx="16383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</xdr:colOff>
      <xdr:row>0</xdr:row>
      <xdr:rowOff>38100</xdr:rowOff>
    </xdr:from>
    <xdr:to>
      <xdr:col>3</xdr:col>
      <xdr:colOff>619124</xdr:colOff>
      <xdr:row>1</xdr:row>
      <xdr:rowOff>318801</xdr:rowOff>
    </xdr:to>
    <xdr:pic>
      <xdr:nvPicPr>
        <xdr:cNvPr id="2" name="Picture 6" descr="LOGOMARCA CEPE NATAL_HOR">
          <a:extLst>
            <a:ext uri="{FF2B5EF4-FFF2-40B4-BE49-F238E27FC236}">
              <a16:creationId xmlns:a16="http://schemas.microsoft.com/office/drawing/2014/main" id="{9AB01A43-A59B-4871-9C97-4783B67E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43"/>
        <a:stretch>
          <a:fillRect/>
        </a:stretch>
      </xdr:blipFill>
      <xdr:spPr bwMode="auto">
        <a:xfrm>
          <a:off x="495299" y="38100"/>
          <a:ext cx="1400175" cy="77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485775</xdr:colOff>
      <xdr:row>4</xdr:row>
      <xdr:rowOff>0</xdr:rowOff>
    </xdr:to>
    <xdr:pic>
      <xdr:nvPicPr>
        <xdr:cNvPr id="2" name="Picture 3" descr="LOGOMARCA CEPE NATAL_HOR">
          <a:extLst>
            <a:ext uri="{FF2B5EF4-FFF2-40B4-BE49-F238E27FC236}">
              <a16:creationId xmlns:a16="http://schemas.microsoft.com/office/drawing/2014/main" id="{0EF2E000-986D-435A-B931-E252B209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43"/>
        <a:stretch>
          <a:fillRect/>
        </a:stretch>
      </xdr:blipFill>
      <xdr:spPr bwMode="auto">
        <a:xfrm>
          <a:off x="161925" y="0"/>
          <a:ext cx="1657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43</xdr:row>
      <xdr:rowOff>38100</xdr:rowOff>
    </xdr:from>
    <xdr:to>
      <xdr:col>3</xdr:col>
      <xdr:colOff>542925</xdr:colOff>
      <xdr:row>47</xdr:row>
      <xdr:rowOff>114300</xdr:rowOff>
    </xdr:to>
    <xdr:pic>
      <xdr:nvPicPr>
        <xdr:cNvPr id="3" name="Picture 15" descr="LOGOMARCA CEPE NATAL_HOR">
          <a:extLst>
            <a:ext uri="{FF2B5EF4-FFF2-40B4-BE49-F238E27FC236}">
              <a16:creationId xmlns:a16="http://schemas.microsoft.com/office/drawing/2014/main" id="{7FE2EBBF-71A4-43B2-9BC2-8643E444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43"/>
        <a:stretch>
          <a:fillRect/>
        </a:stretch>
      </xdr:blipFill>
      <xdr:spPr bwMode="auto">
        <a:xfrm>
          <a:off x="219075" y="8705850"/>
          <a:ext cx="16573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57152</xdr:rowOff>
    </xdr:from>
    <xdr:to>
      <xdr:col>2</xdr:col>
      <xdr:colOff>161925</xdr:colOff>
      <xdr:row>0</xdr:row>
      <xdr:rowOff>695326</xdr:rowOff>
    </xdr:to>
    <xdr:pic>
      <xdr:nvPicPr>
        <xdr:cNvPr id="2" name="Picture 15" descr="LOGOMARCA CEPE NATAL_HOR">
          <a:extLst>
            <a:ext uri="{FF2B5EF4-FFF2-40B4-BE49-F238E27FC236}">
              <a16:creationId xmlns:a16="http://schemas.microsoft.com/office/drawing/2014/main" id="{648D5FA8-DDD8-471D-89A0-D27F5AE0A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43"/>
        <a:stretch>
          <a:fillRect/>
        </a:stretch>
      </xdr:blipFill>
      <xdr:spPr bwMode="auto">
        <a:xfrm>
          <a:off x="66675" y="57152"/>
          <a:ext cx="1238250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70c4287b819becc\CAMP%20FUT%20CEPE%202017\DEP%20T&#201;C%20FUT%202017\Planilhas%20Vigentes%202017\Tabelas%202017\Tabela%20Seniors%20%202017%20Acompanhamen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970c4287b819becc/CAMP%20FUT%20CEPE%202018/DEP%20T&#201;C%20FUT%202018/Planilhas%20Vigentes%202018/Tabelas%202018/Tabela%20Novos%20%202018%20Acomp%201&#186;%20Turno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Novos%20%202021%20Acomp%201&#186;%20Turn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970c4287b819becc/CAMP%20FUT%20CEPE%202018/DEP%20T&#201;C%20FUT%202018/Planilhas%20Vigentes%202018/Tabelas%202018/Tabela%20Master%20%202018%20%20Acomp%201&#186;%20Turn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Master%202021%20Acomp%201&#186;%20Tur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970c4287b819becc/CAMP%20FUT%20CEPE%202020/DEP%20T&#201;C%20FUT%202020/Planilhas%20Vigentes%202020/Tabelas%202020/Tabelas%201&#186;%20Turno/Tabela%20Sessent&#227;o%20%202020%20%20Acomp%201&#186;%20Turn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970c4287b819becc/CAMP%20FUT%20CEPE%202019/DEP%20T&#201;C%20FUT%202019/Planilhas%20Vigentes%202019/Tabelas%202019/Tabelas%20Campeonatos%202019_V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Jogos"/>
      <sheetName val="Classificação Sênior"/>
      <sheetName val="Carreira"/>
      <sheetName val="Ranking"/>
      <sheetName val="Pontuação"/>
      <sheetName val="Plan2"/>
      <sheetName val="Meu Time"/>
    </sheetNames>
    <sheetDataSet>
      <sheetData sheetId="0" refreshError="1"/>
      <sheetData sheetId="1" refreshError="1">
        <row r="4">
          <cell r="B4" t="str">
            <v>Jg</v>
          </cell>
          <cell r="C4" t="str">
            <v>Rd</v>
          </cell>
          <cell r="D4" t="str">
            <v>Data</v>
          </cell>
          <cell r="E4" t="str">
            <v>Hora</v>
          </cell>
          <cell r="F4" t="str">
            <v>Mandante</v>
          </cell>
          <cell r="G4" t="str">
            <v>Placar</v>
          </cell>
          <cell r="J4" t="str">
            <v>Visitante</v>
          </cell>
          <cell r="K4" t="str">
            <v>Estádio</v>
          </cell>
          <cell r="L4" t="str">
            <v>Cidade</v>
          </cell>
          <cell r="M4" t="str">
            <v>TV</v>
          </cell>
        </row>
        <row r="5">
          <cell r="B5">
            <v>1</v>
          </cell>
          <cell r="C5" t="str">
            <v>01ª</v>
          </cell>
          <cell r="D5">
            <v>42774</v>
          </cell>
          <cell r="E5">
            <v>0.8125</v>
          </cell>
          <cell r="F5" t="str">
            <v>Vitoria</v>
          </cell>
          <cell r="G5">
            <v>2</v>
          </cell>
          <cell r="H5" t="str">
            <v>x</v>
          </cell>
          <cell r="I5">
            <v>0</v>
          </cell>
          <cell r="J5" t="str">
            <v>Tatuí</v>
          </cell>
          <cell r="K5" t="str">
            <v xml:space="preserve">Cepe </v>
          </cell>
          <cell r="L5" t="str">
            <v>Natal</v>
          </cell>
          <cell r="Q5">
            <v>1</v>
          </cell>
          <cell r="R5">
            <v>0</v>
          </cell>
          <cell r="T5">
            <v>1</v>
          </cell>
          <cell r="V5">
            <v>3</v>
          </cell>
          <cell r="W5">
            <v>2</v>
          </cell>
          <cell r="X5">
            <v>0</v>
          </cell>
          <cell r="Z5">
            <v>0</v>
          </cell>
          <cell r="AB5">
            <v>0</v>
          </cell>
          <cell r="AC5">
            <v>0</v>
          </cell>
          <cell r="AD5">
            <v>2</v>
          </cell>
        </row>
        <row r="6">
          <cell r="B6">
            <v>2</v>
          </cell>
          <cell r="C6" t="str">
            <v>02ª</v>
          </cell>
          <cell r="D6">
            <v>42774</v>
          </cell>
          <cell r="E6">
            <v>0.875</v>
          </cell>
          <cell r="F6" t="str">
            <v>Lambari</v>
          </cell>
          <cell r="G6">
            <v>0</v>
          </cell>
          <cell r="H6" t="str">
            <v>x</v>
          </cell>
          <cell r="I6">
            <v>0</v>
          </cell>
          <cell r="J6" t="str">
            <v>Xaréu</v>
          </cell>
          <cell r="K6" t="str">
            <v xml:space="preserve">Cepe </v>
          </cell>
          <cell r="L6" t="str">
            <v>Natal</v>
          </cell>
          <cell r="Q6">
            <v>1</v>
          </cell>
          <cell r="R6">
            <v>1</v>
          </cell>
          <cell r="T6">
            <v>0</v>
          </cell>
          <cell r="V6">
            <v>1</v>
          </cell>
          <cell r="W6">
            <v>0</v>
          </cell>
          <cell r="X6">
            <v>0</v>
          </cell>
          <cell r="Z6">
            <v>0</v>
          </cell>
          <cell r="AB6">
            <v>1</v>
          </cell>
          <cell r="AC6">
            <v>0</v>
          </cell>
          <cell r="AD6">
            <v>0</v>
          </cell>
        </row>
        <row r="7">
          <cell r="B7">
            <v>3</v>
          </cell>
          <cell r="C7" t="str">
            <v>01ª</v>
          </cell>
          <cell r="D7">
            <v>42781</v>
          </cell>
          <cell r="E7">
            <v>0.8125</v>
          </cell>
          <cell r="F7" t="str">
            <v>Botafogo</v>
          </cell>
          <cell r="G7">
            <v>5</v>
          </cell>
          <cell r="H7" t="str">
            <v>x</v>
          </cell>
          <cell r="I7">
            <v>0</v>
          </cell>
          <cell r="J7" t="str">
            <v>Potiguar</v>
          </cell>
          <cell r="K7" t="str">
            <v xml:space="preserve">Cepe </v>
          </cell>
          <cell r="L7" t="str">
            <v>Natal</v>
          </cell>
          <cell r="Q7">
            <v>1</v>
          </cell>
          <cell r="R7">
            <v>0</v>
          </cell>
          <cell r="T7">
            <v>1</v>
          </cell>
          <cell r="V7">
            <v>3</v>
          </cell>
          <cell r="W7">
            <v>5</v>
          </cell>
          <cell r="X7">
            <v>0</v>
          </cell>
          <cell r="Z7">
            <v>0</v>
          </cell>
          <cell r="AB7">
            <v>0</v>
          </cell>
          <cell r="AC7">
            <v>0</v>
          </cell>
          <cell r="AD7">
            <v>5</v>
          </cell>
        </row>
        <row r="8">
          <cell r="B8">
            <v>4</v>
          </cell>
          <cell r="C8" t="str">
            <v>02ª</v>
          </cell>
          <cell r="D8">
            <v>42781</v>
          </cell>
          <cell r="E8">
            <v>0.875</v>
          </cell>
          <cell r="F8" t="str">
            <v>Campinense</v>
          </cell>
          <cell r="G8">
            <v>1</v>
          </cell>
          <cell r="H8" t="str">
            <v>x</v>
          </cell>
          <cell r="I8">
            <v>1</v>
          </cell>
          <cell r="J8" t="str">
            <v>AABB</v>
          </cell>
          <cell r="K8" t="str">
            <v xml:space="preserve">Cepe </v>
          </cell>
          <cell r="L8" t="str">
            <v>Natal</v>
          </cell>
          <cell r="Q8">
            <v>1</v>
          </cell>
          <cell r="R8">
            <v>1</v>
          </cell>
          <cell r="T8">
            <v>0</v>
          </cell>
          <cell r="V8">
            <v>1</v>
          </cell>
          <cell r="W8">
            <v>1</v>
          </cell>
          <cell r="X8">
            <v>1</v>
          </cell>
          <cell r="Z8">
            <v>0</v>
          </cell>
          <cell r="AB8">
            <v>1</v>
          </cell>
          <cell r="AC8">
            <v>1</v>
          </cell>
          <cell r="AD8">
            <v>1</v>
          </cell>
        </row>
        <row r="9">
          <cell r="B9">
            <v>5</v>
          </cell>
          <cell r="C9" t="str">
            <v>01ª</v>
          </cell>
          <cell r="D9">
            <v>42783</v>
          </cell>
          <cell r="E9">
            <v>0.8125</v>
          </cell>
          <cell r="F9" t="str">
            <v>Pytú</v>
          </cell>
          <cell r="G9">
            <v>0</v>
          </cell>
          <cell r="H9" t="str">
            <v>x</v>
          </cell>
          <cell r="I9">
            <v>0</v>
          </cell>
          <cell r="J9" t="str">
            <v>Macau</v>
          </cell>
          <cell r="K9" t="str">
            <v xml:space="preserve">Cepe </v>
          </cell>
          <cell r="L9" t="str">
            <v>Natal</v>
          </cell>
          <cell r="Q9">
            <v>1</v>
          </cell>
          <cell r="R9">
            <v>1</v>
          </cell>
          <cell r="T9">
            <v>0</v>
          </cell>
          <cell r="V9">
            <v>1</v>
          </cell>
          <cell r="W9">
            <v>0</v>
          </cell>
          <cell r="X9">
            <v>0</v>
          </cell>
          <cell r="Z9">
            <v>0</v>
          </cell>
          <cell r="AB9">
            <v>1</v>
          </cell>
          <cell r="AC9">
            <v>0</v>
          </cell>
          <cell r="AD9">
            <v>0</v>
          </cell>
        </row>
        <row r="10">
          <cell r="B10">
            <v>6</v>
          </cell>
          <cell r="C10" t="str">
            <v>02ª</v>
          </cell>
          <cell r="D10">
            <v>42783</v>
          </cell>
          <cell r="E10">
            <v>0.875</v>
          </cell>
          <cell r="F10" t="str">
            <v>Xaréu</v>
          </cell>
          <cell r="G10">
            <v>2</v>
          </cell>
          <cell r="H10" t="str">
            <v>x</v>
          </cell>
          <cell r="I10">
            <v>0</v>
          </cell>
          <cell r="J10" t="str">
            <v>Vitoria</v>
          </cell>
          <cell r="K10" t="str">
            <v xml:space="preserve">Cepe </v>
          </cell>
          <cell r="L10" t="str">
            <v>Natal</v>
          </cell>
          <cell r="Q10">
            <v>1</v>
          </cell>
          <cell r="R10">
            <v>0</v>
          </cell>
          <cell r="T10">
            <v>1</v>
          </cell>
          <cell r="V10">
            <v>3</v>
          </cell>
          <cell r="W10">
            <v>2</v>
          </cell>
          <cell r="X10">
            <v>0</v>
          </cell>
          <cell r="Z10">
            <v>0</v>
          </cell>
          <cell r="AB10">
            <v>0</v>
          </cell>
          <cell r="AC10">
            <v>0</v>
          </cell>
          <cell r="AD10">
            <v>2</v>
          </cell>
        </row>
        <row r="11">
          <cell r="B11">
            <v>7</v>
          </cell>
          <cell r="C11" t="str">
            <v>01ª</v>
          </cell>
          <cell r="D11">
            <v>42788</v>
          </cell>
          <cell r="E11">
            <v>0.8125</v>
          </cell>
          <cell r="F11" t="str">
            <v>Lambari</v>
          </cell>
          <cell r="G11">
            <v>1</v>
          </cell>
          <cell r="H11" t="str">
            <v>x</v>
          </cell>
          <cell r="I11">
            <v>1</v>
          </cell>
          <cell r="J11" t="str">
            <v>Campinense</v>
          </cell>
          <cell r="K11" t="str">
            <v xml:space="preserve">Cepe </v>
          </cell>
          <cell r="L11" t="str">
            <v>Natal</v>
          </cell>
          <cell r="Q11">
            <v>1</v>
          </cell>
          <cell r="R11">
            <v>1</v>
          </cell>
          <cell r="T11">
            <v>0</v>
          </cell>
          <cell r="V11">
            <v>1</v>
          </cell>
          <cell r="W11">
            <v>1</v>
          </cell>
          <cell r="X11">
            <v>1</v>
          </cell>
          <cell r="Z11">
            <v>0</v>
          </cell>
          <cell r="AB11">
            <v>1</v>
          </cell>
          <cell r="AC11">
            <v>1</v>
          </cell>
          <cell r="AD11">
            <v>1</v>
          </cell>
        </row>
        <row r="12">
          <cell r="B12">
            <v>8</v>
          </cell>
          <cell r="C12" t="str">
            <v>02ª</v>
          </cell>
          <cell r="D12">
            <v>42788</v>
          </cell>
          <cell r="E12">
            <v>0.875</v>
          </cell>
          <cell r="F12" t="str">
            <v>Tatuí</v>
          </cell>
          <cell r="G12">
            <v>0</v>
          </cell>
          <cell r="H12" t="str">
            <v>x</v>
          </cell>
          <cell r="I12">
            <v>3</v>
          </cell>
          <cell r="J12" t="str">
            <v>Potiguar</v>
          </cell>
          <cell r="K12" t="str">
            <v xml:space="preserve">Cepe </v>
          </cell>
          <cell r="L12" t="str">
            <v>Natal</v>
          </cell>
          <cell r="Q12">
            <v>1</v>
          </cell>
          <cell r="R12">
            <v>0</v>
          </cell>
          <cell r="T12">
            <v>0</v>
          </cell>
          <cell r="V12">
            <v>0</v>
          </cell>
          <cell r="W12">
            <v>0</v>
          </cell>
          <cell r="X12">
            <v>3</v>
          </cell>
          <cell r="Z12">
            <v>1</v>
          </cell>
          <cell r="AB12">
            <v>3</v>
          </cell>
          <cell r="AC12">
            <v>3</v>
          </cell>
          <cell r="AD12">
            <v>0</v>
          </cell>
        </row>
        <row r="13">
          <cell r="B13">
            <v>9</v>
          </cell>
          <cell r="C13" t="str">
            <v>01ª</v>
          </cell>
          <cell r="D13">
            <v>42797</v>
          </cell>
          <cell r="E13">
            <v>0.8125</v>
          </cell>
          <cell r="F13" t="str">
            <v>AABB</v>
          </cell>
          <cell r="G13">
            <v>1</v>
          </cell>
          <cell r="H13" t="str">
            <v>x</v>
          </cell>
          <cell r="I13">
            <v>0</v>
          </cell>
          <cell r="J13" t="str">
            <v>Pytú</v>
          </cell>
          <cell r="K13" t="str">
            <v xml:space="preserve">Cepe </v>
          </cell>
          <cell r="L13" t="str">
            <v>Natal</v>
          </cell>
          <cell r="Q13">
            <v>1</v>
          </cell>
          <cell r="R13">
            <v>0</v>
          </cell>
          <cell r="T13">
            <v>1</v>
          </cell>
          <cell r="V13">
            <v>3</v>
          </cell>
          <cell r="W13">
            <v>1</v>
          </cell>
          <cell r="X13">
            <v>0</v>
          </cell>
          <cell r="Z13">
            <v>0</v>
          </cell>
          <cell r="AB13">
            <v>0</v>
          </cell>
          <cell r="AC13">
            <v>0</v>
          </cell>
          <cell r="AD13">
            <v>1</v>
          </cell>
        </row>
        <row r="14">
          <cell r="B14">
            <v>10</v>
          </cell>
          <cell r="C14" t="str">
            <v>02ª</v>
          </cell>
          <cell r="D14">
            <v>42797</v>
          </cell>
          <cell r="E14">
            <v>0.875</v>
          </cell>
          <cell r="F14" t="str">
            <v>Macau</v>
          </cell>
          <cell r="G14">
            <v>1</v>
          </cell>
          <cell r="H14" t="str">
            <v>x</v>
          </cell>
          <cell r="I14">
            <v>0</v>
          </cell>
          <cell r="J14" t="str">
            <v>Botafogo</v>
          </cell>
          <cell r="K14" t="str">
            <v xml:space="preserve">Cepe </v>
          </cell>
          <cell r="L14" t="str">
            <v>Natal</v>
          </cell>
          <cell r="Q14">
            <v>1</v>
          </cell>
          <cell r="R14">
            <v>0</v>
          </cell>
          <cell r="T14">
            <v>1</v>
          </cell>
          <cell r="V14">
            <v>3</v>
          </cell>
          <cell r="W14">
            <v>1</v>
          </cell>
          <cell r="X14">
            <v>0</v>
          </cell>
          <cell r="Z14">
            <v>0</v>
          </cell>
          <cell r="AB14">
            <v>0</v>
          </cell>
          <cell r="AC14">
            <v>0</v>
          </cell>
          <cell r="AD14">
            <v>1</v>
          </cell>
        </row>
        <row r="15">
          <cell r="B15">
            <v>11</v>
          </cell>
          <cell r="C15" t="str">
            <v>01ª</v>
          </cell>
          <cell r="D15">
            <v>42801</v>
          </cell>
          <cell r="E15">
            <v>0.8125</v>
          </cell>
          <cell r="F15" t="str">
            <v>Potiguar</v>
          </cell>
          <cell r="G15">
            <v>1</v>
          </cell>
          <cell r="H15" t="str">
            <v>x</v>
          </cell>
          <cell r="I15">
            <v>3</v>
          </cell>
          <cell r="J15" t="str">
            <v>Macau</v>
          </cell>
          <cell r="K15" t="str">
            <v xml:space="preserve">Cepe </v>
          </cell>
          <cell r="L15" t="str">
            <v>Natal</v>
          </cell>
          <cell r="Q15">
            <v>1</v>
          </cell>
          <cell r="R15">
            <v>0</v>
          </cell>
          <cell r="T15">
            <v>0</v>
          </cell>
          <cell r="V15">
            <v>0</v>
          </cell>
          <cell r="W15">
            <v>1</v>
          </cell>
          <cell r="X15">
            <v>3</v>
          </cell>
          <cell r="Z15">
            <v>1</v>
          </cell>
          <cell r="AB15">
            <v>3</v>
          </cell>
          <cell r="AC15">
            <v>3</v>
          </cell>
          <cell r="AD15">
            <v>1</v>
          </cell>
        </row>
        <row r="16">
          <cell r="B16">
            <v>12</v>
          </cell>
          <cell r="C16" t="str">
            <v>02ª</v>
          </cell>
          <cell r="D16">
            <v>42801</v>
          </cell>
          <cell r="E16">
            <v>0.875</v>
          </cell>
          <cell r="F16" t="str">
            <v>AABB</v>
          </cell>
          <cell r="G16">
            <v>0</v>
          </cell>
          <cell r="H16" t="str">
            <v>x</v>
          </cell>
          <cell r="I16">
            <v>0</v>
          </cell>
          <cell r="J16" t="str">
            <v>Lambari</v>
          </cell>
          <cell r="K16" t="str">
            <v xml:space="preserve">Cepe </v>
          </cell>
          <cell r="L16" t="str">
            <v>Natal</v>
          </cell>
          <cell r="Q16">
            <v>1</v>
          </cell>
          <cell r="R16">
            <v>1</v>
          </cell>
          <cell r="T16">
            <v>0</v>
          </cell>
          <cell r="V16">
            <v>1</v>
          </cell>
          <cell r="W16">
            <v>0</v>
          </cell>
          <cell r="X16">
            <v>0</v>
          </cell>
          <cell r="Z16">
            <v>0</v>
          </cell>
          <cell r="AB16">
            <v>1</v>
          </cell>
          <cell r="AC16">
            <v>0</v>
          </cell>
          <cell r="AD16">
            <v>0</v>
          </cell>
        </row>
        <row r="17">
          <cell r="B17">
            <v>13</v>
          </cell>
          <cell r="C17" t="str">
            <v>01ª</v>
          </cell>
          <cell r="D17">
            <v>42802</v>
          </cell>
          <cell r="E17">
            <v>0.8125</v>
          </cell>
          <cell r="F17" t="str">
            <v>Campinense</v>
          </cell>
          <cell r="G17">
            <v>0</v>
          </cell>
          <cell r="H17" t="str">
            <v>x</v>
          </cell>
          <cell r="I17">
            <v>0</v>
          </cell>
          <cell r="J17" t="str">
            <v>Xaréu</v>
          </cell>
          <cell r="K17" t="str">
            <v xml:space="preserve">Cepe </v>
          </cell>
          <cell r="L17" t="str">
            <v>Natal</v>
          </cell>
          <cell r="Q17">
            <v>1</v>
          </cell>
          <cell r="R17">
            <v>1</v>
          </cell>
          <cell r="T17">
            <v>0</v>
          </cell>
          <cell r="V17">
            <v>1</v>
          </cell>
          <cell r="W17">
            <v>0</v>
          </cell>
          <cell r="X17">
            <v>0</v>
          </cell>
          <cell r="Z17">
            <v>0</v>
          </cell>
          <cell r="AB17">
            <v>1</v>
          </cell>
          <cell r="AC17">
            <v>0</v>
          </cell>
          <cell r="AD17">
            <v>0</v>
          </cell>
        </row>
        <row r="18">
          <cell r="B18">
            <v>14</v>
          </cell>
          <cell r="C18" t="str">
            <v>02ª</v>
          </cell>
          <cell r="D18">
            <v>42802</v>
          </cell>
          <cell r="E18">
            <v>0.875</v>
          </cell>
          <cell r="F18" t="str">
            <v>Pytú</v>
          </cell>
          <cell r="G18">
            <v>5</v>
          </cell>
          <cell r="H18" t="str">
            <v>x</v>
          </cell>
          <cell r="I18">
            <v>0</v>
          </cell>
          <cell r="J18" t="str">
            <v>Tatuí</v>
          </cell>
          <cell r="K18" t="str">
            <v xml:space="preserve">Cepe </v>
          </cell>
          <cell r="L18" t="str">
            <v>Natal</v>
          </cell>
          <cell r="Q18">
            <v>1</v>
          </cell>
          <cell r="R18">
            <v>0</v>
          </cell>
          <cell r="T18">
            <v>1</v>
          </cell>
          <cell r="V18">
            <v>3</v>
          </cell>
          <cell r="W18">
            <v>5</v>
          </cell>
          <cell r="X18">
            <v>0</v>
          </cell>
          <cell r="Z18">
            <v>0</v>
          </cell>
          <cell r="AB18">
            <v>0</v>
          </cell>
          <cell r="AC18">
            <v>0</v>
          </cell>
          <cell r="AD18">
            <v>5</v>
          </cell>
        </row>
        <row r="19">
          <cell r="B19">
            <v>15</v>
          </cell>
          <cell r="C19" t="str">
            <v>01ª</v>
          </cell>
          <cell r="D19">
            <v>42809</v>
          </cell>
          <cell r="E19">
            <v>0.8125</v>
          </cell>
          <cell r="F19" t="str">
            <v>Botafogo</v>
          </cell>
          <cell r="G19">
            <v>1</v>
          </cell>
          <cell r="H19" t="str">
            <v>x</v>
          </cell>
          <cell r="I19">
            <v>0</v>
          </cell>
          <cell r="J19" t="str">
            <v>Vitoria</v>
          </cell>
          <cell r="K19" t="str">
            <v xml:space="preserve">Cepe </v>
          </cell>
          <cell r="L19" t="str">
            <v>Natal</v>
          </cell>
          <cell r="Q19">
            <v>1</v>
          </cell>
          <cell r="R19">
            <v>0</v>
          </cell>
          <cell r="T19">
            <v>1</v>
          </cell>
          <cell r="V19">
            <v>3</v>
          </cell>
          <cell r="W19">
            <v>1</v>
          </cell>
          <cell r="X19">
            <v>0</v>
          </cell>
          <cell r="Z19">
            <v>0</v>
          </cell>
          <cell r="AB19">
            <v>0</v>
          </cell>
          <cell r="AC19">
            <v>0</v>
          </cell>
          <cell r="AD19">
            <v>1</v>
          </cell>
        </row>
        <row r="20">
          <cell r="B20">
            <v>16</v>
          </cell>
          <cell r="C20" t="str">
            <v>02ª</v>
          </cell>
          <cell r="D20">
            <v>42809</v>
          </cell>
          <cell r="E20">
            <v>0.875</v>
          </cell>
          <cell r="F20" t="str">
            <v>Macau</v>
          </cell>
          <cell r="G20">
            <v>1</v>
          </cell>
          <cell r="H20" t="str">
            <v>x</v>
          </cell>
          <cell r="I20">
            <v>0</v>
          </cell>
          <cell r="J20" t="str">
            <v>AABB</v>
          </cell>
          <cell r="K20" t="str">
            <v xml:space="preserve">Cepe </v>
          </cell>
          <cell r="L20" t="str">
            <v>Natal</v>
          </cell>
          <cell r="Q20">
            <v>1</v>
          </cell>
          <cell r="R20">
            <v>0</v>
          </cell>
          <cell r="T20">
            <v>1</v>
          </cell>
          <cell r="V20">
            <v>3</v>
          </cell>
          <cell r="W20">
            <v>1</v>
          </cell>
          <cell r="X20">
            <v>0</v>
          </cell>
          <cell r="Z20">
            <v>0</v>
          </cell>
          <cell r="AB20">
            <v>0</v>
          </cell>
          <cell r="AC20">
            <v>0</v>
          </cell>
          <cell r="AD20">
            <v>1</v>
          </cell>
        </row>
        <row r="21">
          <cell r="B21">
            <v>17</v>
          </cell>
          <cell r="C21" t="str">
            <v>01ª</v>
          </cell>
          <cell r="D21">
            <v>42811</v>
          </cell>
          <cell r="E21">
            <v>0.8125</v>
          </cell>
          <cell r="F21" t="str">
            <v>CAMPINENSE</v>
          </cell>
          <cell r="G21">
            <v>2</v>
          </cell>
          <cell r="H21" t="str">
            <v>x</v>
          </cell>
          <cell r="I21">
            <v>0</v>
          </cell>
          <cell r="J21" t="str">
            <v>PYTU</v>
          </cell>
          <cell r="K21" t="str">
            <v xml:space="preserve">Cepe </v>
          </cell>
          <cell r="L21" t="str">
            <v>Natal</v>
          </cell>
          <cell r="Q21">
            <v>1</v>
          </cell>
          <cell r="R21">
            <v>0</v>
          </cell>
          <cell r="T21">
            <v>1</v>
          </cell>
          <cell r="V21">
            <v>3</v>
          </cell>
          <cell r="W21">
            <v>2</v>
          </cell>
          <cell r="X21">
            <v>0</v>
          </cell>
          <cell r="Z21">
            <v>0</v>
          </cell>
          <cell r="AB21">
            <v>0</v>
          </cell>
          <cell r="AC21">
            <v>0</v>
          </cell>
          <cell r="AD21">
            <v>2</v>
          </cell>
        </row>
        <row r="22">
          <cell r="B22">
            <v>18</v>
          </cell>
          <cell r="C22" t="str">
            <v>02ª</v>
          </cell>
          <cell r="D22">
            <v>42811</v>
          </cell>
          <cell r="E22">
            <v>0.875</v>
          </cell>
          <cell r="F22" t="str">
            <v>Tatuí</v>
          </cell>
          <cell r="G22">
            <v>0</v>
          </cell>
          <cell r="H22" t="str">
            <v>x</v>
          </cell>
          <cell r="I22">
            <v>2</v>
          </cell>
          <cell r="J22" t="str">
            <v>Xaréu</v>
          </cell>
          <cell r="K22" t="str">
            <v xml:space="preserve">Cepe </v>
          </cell>
          <cell r="L22" t="str">
            <v>Natal</v>
          </cell>
          <cell r="Q22">
            <v>1</v>
          </cell>
          <cell r="R22">
            <v>0</v>
          </cell>
          <cell r="T22">
            <v>0</v>
          </cell>
          <cell r="V22">
            <v>0</v>
          </cell>
          <cell r="W22">
            <v>0</v>
          </cell>
          <cell r="X22">
            <v>2</v>
          </cell>
          <cell r="Z22">
            <v>1</v>
          </cell>
          <cell r="AB22">
            <v>3</v>
          </cell>
          <cell r="AC22">
            <v>2</v>
          </cell>
          <cell r="AD22">
            <v>0</v>
          </cell>
        </row>
        <row r="23">
          <cell r="B23">
            <v>19</v>
          </cell>
          <cell r="C23" t="str">
            <v>01ª</v>
          </cell>
          <cell r="D23">
            <v>42816</v>
          </cell>
          <cell r="E23">
            <v>0.8125</v>
          </cell>
          <cell r="F23" t="str">
            <v>VITÓRIA</v>
          </cell>
          <cell r="G23">
            <v>1</v>
          </cell>
          <cell r="H23" t="str">
            <v>x</v>
          </cell>
          <cell r="I23">
            <v>1</v>
          </cell>
          <cell r="J23" t="str">
            <v>POTYGUAR</v>
          </cell>
          <cell r="K23" t="str">
            <v xml:space="preserve">Cepe </v>
          </cell>
          <cell r="L23" t="str">
            <v>Natal</v>
          </cell>
          <cell r="Q23">
            <v>1</v>
          </cell>
          <cell r="R23">
            <v>1</v>
          </cell>
          <cell r="T23">
            <v>0</v>
          </cell>
          <cell r="V23">
            <v>1</v>
          </cell>
          <cell r="W23">
            <v>1</v>
          </cell>
          <cell r="X23">
            <v>1</v>
          </cell>
          <cell r="Z23">
            <v>0</v>
          </cell>
          <cell r="AB23">
            <v>1</v>
          </cell>
          <cell r="AC23">
            <v>1</v>
          </cell>
          <cell r="AD23">
            <v>1</v>
          </cell>
        </row>
        <row r="24">
          <cell r="B24">
            <v>20</v>
          </cell>
          <cell r="C24" t="str">
            <v>02ª</v>
          </cell>
          <cell r="D24">
            <v>42816</v>
          </cell>
          <cell r="E24">
            <v>0.875</v>
          </cell>
          <cell r="F24" t="str">
            <v>Lambari</v>
          </cell>
          <cell r="G24">
            <v>0</v>
          </cell>
          <cell r="H24" t="str">
            <v>x</v>
          </cell>
          <cell r="I24">
            <v>2</v>
          </cell>
          <cell r="J24" t="str">
            <v>Botafogo</v>
          </cell>
          <cell r="K24" t="str">
            <v xml:space="preserve">Cepe </v>
          </cell>
          <cell r="L24" t="str">
            <v>Natal</v>
          </cell>
          <cell r="Q24">
            <v>1</v>
          </cell>
          <cell r="R24">
            <v>0</v>
          </cell>
          <cell r="T24">
            <v>0</v>
          </cell>
          <cell r="V24">
            <v>0</v>
          </cell>
          <cell r="W24">
            <v>0</v>
          </cell>
          <cell r="X24">
            <v>2</v>
          </cell>
          <cell r="Z24">
            <v>1</v>
          </cell>
          <cell r="AB24">
            <v>3</v>
          </cell>
          <cell r="AC24">
            <v>2</v>
          </cell>
          <cell r="AD24">
            <v>0</v>
          </cell>
        </row>
        <row r="25">
          <cell r="B25">
            <v>21</v>
          </cell>
          <cell r="C25" t="str">
            <v>01ª</v>
          </cell>
          <cell r="D25">
            <v>42835</v>
          </cell>
          <cell r="E25">
            <v>0.8125</v>
          </cell>
          <cell r="F25" t="str">
            <v>Macau</v>
          </cell>
          <cell r="G25">
            <v>1</v>
          </cell>
          <cell r="H25" t="str">
            <v>x</v>
          </cell>
          <cell r="I25">
            <v>0</v>
          </cell>
          <cell r="J25" t="str">
            <v>Vitoria</v>
          </cell>
          <cell r="K25" t="str">
            <v xml:space="preserve">Cepe </v>
          </cell>
          <cell r="L25" t="str">
            <v>Natal</v>
          </cell>
          <cell r="Q25">
            <v>1</v>
          </cell>
          <cell r="R25">
            <v>0</v>
          </cell>
          <cell r="T25">
            <v>1</v>
          </cell>
          <cell r="V25">
            <v>3</v>
          </cell>
          <cell r="W25">
            <v>1</v>
          </cell>
          <cell r="X25">
            <v>0</v>
          </cell>
          <cell r="Z25">
            <v>0</v>
          </cell>
          <cell r="AB25">
            <v>0</v>
          </cell>
          <cell r="AC25">
            <v>0</v>
          </cell>
          <cell r="AD25">
            <v>1</v>
          </cell>
        </row>
        <row r="26">
          <cell r="B26">
            <v>22</v>
          </cell>
          <cell r="C26" t="str">
            <v>02ª</v>
          </cell>
          <cell r="D26">
            <v>42835</v>
          </cell>
          <cell r="E26">
            <v>0.875</v>
          </cell>
          <cell r="F26" t="str">
            <v>Potiguar</v>
          </cell>
          <cell r="G26">
            <v>2</v>
          </cell>
          <cell r="H26" t="str">
            <v>x</v>
          </cell>
          <cell r="I26">
            <v>1</v>
          </cell>
          <cell r="J26" t="str">
            <v>Campinense</v>
          </cell>
          <cell r="K26" t="str">
            <v xml:space="preserve">Cepe </v>
          </cell>
          <cell r="L26" t="str">
            <v>Natal</v>
          </cell>
          <cell r="Q26">
            <v>1</v>
          </cell>
          <cell r="R26">
            <v>0</v>
          </cell>
          <cell r="T26">
            <v>1</v>
          </cell>
          <cell r="V26">
            <v>3</v>
          </cell>
          <cell r="W26">
            <v>2</v>
          </cell>
          <cell r="X26">
            <v>1</v>
          </cell>
          <cell r="Z26">
            <v>0</v>
          </cell>
          <cell r="AB26">
            <v>0</v>
          </cell>
          <cell r="AC26">
            <v>1</v>
          </cell>
          <cell r="AD26">
            <v>2</v>
          </cell>
        </row>
        <row r="27">
          <cell r="B27">
            <v>23</v>
          </cell>
          <cell r="C27" t="str">
            <v>01ª</v>
          </cell>
          <cell r="D27">
            <v>42825</v>
          </cell>
          <cell r="E27">
            <v>0.8125</v>
          </cell>
          <cell r="F27" t="str">
            <v>Botafogo</v>
          </cell>
          <cell r="G27">
            <v>1</v>
          </cell>
          <cell r="H27" t="str">
            <v>x</v>
          </cell>
          <cell r="I27">
            <v>0</v>
          </cell>
          <cell r="J27" t="str">
            <v>Pytú</v>
          </cell>
          <cell r="K27" t="str">
            <v xml:space="preserve">Cepe </v>
          </cell>
          <cell r="L27" t="str">
            <v>Natal</v>
          </cell>
          <cell r="Q27">
            <v>1</v>
          </cell>
          <cell r="R27">
            <v>0</v>
          </cell>
          <cell r="T27">
            <v>1</v>
          </cell>
          <cell r="V27">
            <v>3</v>
          </cell>
          <cell r="W27">
            <v>1</v>
          </cell>
          <cell r="X27">
            <v>0</v>
          </cell>
          <cell r="Z27">
            <v>0</v>
          </cell>
          <cell r="AB27">
            <v>0</v>
          </cell>
          <cell r="AC27">
            <v>0</v>
          </cell>
          <cell r="AD27">
            <v>1</v>
          </cell>
        </row>
        <row r="28">
          <cell r="B28">
            <v>24</v>
          </cell>
          <cell r="C28" t="str">
            <v>02ª</v>
          </cell>
          <cell r="D28">
            <v>42825</v>
          </cell>
          <cell r="E28">
            <v>0.875</v>
          </cell>
          <cell r="F28" t="str">
            <v>Xaréu</v>
          </cell>
          <cell r="G28">
            <v>1</v>
          </cell>
          <cell r="H28" t="str">
            <v>x</v>
          </cell>
          <cell r="I28">
            <v>0</v>
          </cell>
          <cell r="J28" t="str">
            <v>AABB</v>
          </cell>
          <cell r="K28" t="str">
            <v xml:space="preserve">Cepe </v>
          </cell>
          <cell r="L28" t="str">
            <v>Natal</v>
          </cell>
          <cell r="Q28">
            <v>1</v>
          </cell>
          <cell r="R28">
            <v>0</v>
          </cell>
          <cell r="T28">
            <v>1</v>
          </cell>
          <cell r="V28">
            <v>3</v>
          </cell>
          <cell r="W28">
            <v>1</v>
          </cell>
          <cell r="X28">
            <v>0</v>
          </cell>
          <cell r="Z28">
            <v>0</v>
          </cell>
          <cell r="AB28">
            <v>0</v>
          </cell>
          <cell r="AC28">
            <v>0</v>
          </cell>
          <cell r="AD28">
            <v>1</v>
          </cell>
        </row>
        <row r="29">
          <cell r="B29">
            <v>25</v>
          </cell>
          <cell r="C29" t="str">
            <v>01ª</v>
          </cell>
          <cell r="D29">
            <v>42842</v>
          </cell>
          <cell r="E29">
            <v>0.8125</v>
          </cell>
          <cell r="F29" t="str">
            <v>Tatuí</v>
          </cell>
          <cell r="G29">
            <v>0</v>
          </cell>
          <cell r="H29" t="str">
            <v>x</v>
          </cell>
          <cell r="I29">
            <v>1</v>
          </cell>
          <cell r="J29" t="str">
            <v>Lambari</v>
          </cell>
          <cell r="K29" t="str">
            <v xml:space="preserve">Cepe </v>
          </cell>
          <cell r="L29" t="str">
            <v>Natal</v>
          </cell>
          <cell r="Q29">
            <v>1</v>
          </cell>
          <cell r="R29">
            <v>0</v>
          </cell>
          <cell r="T29">
            <v>0</v>
          </cell>
          <cell r="V29">
            <v>0</v>
          </cell>
          <cell r="W29">
            <v>0</v>
          </cell>
          <cell r="X29">
            <v>1</v>
          </cell>
          <cell r="Z29">
            <v>1</v>
          </cell>
          <cell r="AB29">
            <v>3</v>
          </cell>
          <cell r="AC29">
            <v>1</v>
          </cell>
          <cell r="AD29">
            <v>0</v>
          </cell>
        </row>
        <row r="30">
          <cell r="B30">
            <v>26</v>
          </cell>
          <cell r="C30" t="str">
            <v>02ª</v>
          </cell>
          <cell r="D30">
            <v>42842</v>
          </cell>
          <cell r="E30">
            <v>0.875</v>
          </cell>
          <cell r="F30" t="str">
            <v>Campinense</v>
          </cell>
          <cell r="G30">
            <v>0</v>
          </cell>
          <cell r="H30" t="str">
            <v>x</v>
          </cell>
          <cell r="I30">
            <v>0</v>
          </cell>
          <cell r="J30" t="str">
            <v>Macau</v>
          </cell>
          <cell r="K30" t="str">
            <v xml:space="preserve">Cepe </v>
          </cell>
          <cell r="L30" t="str">
            <v>Natal</v>
          </cell>
          <cell r="Q30">
            <v>1</v>
          </cell>
          <cell r="R30">
            <v>1</v>
          </cell>
          <cell r="T30">
            <v>0</v>
          </cell>
          <cell r="V30">
            <v>1</v>
          </cell>
          <cell r="W30">
            <v>0</v>
          </cell>
          <cell r="X30">
            <v>0</v>
          </cell>
          <cell r="Z30">
            <v>0</v>
          </cell>
          <cell r="AB30">
            <v>1</v>
          </cell>
          <cell r="AC30">
            <v>0</v>
          </cell>
          <cell r="AD30">
            <v>0</v>
          </cell>
        </row>
        <row r="31">
          <cell r="B31">
            <v>27</v>
          </cell>
          <cell r="C31" t="str">
            <v>01ª</v>
          </cell>
          <cell r="D31">
            <v>42837</v>
          </cell>
          <cell r="E31">
            <v>0.8125</v>
          </cell>
          <cell r="F31" t="str">
            <v>AABB</v>
          </cell>
          <cell r="G31">
            <v>1</v>
          </cell>
          <cell r="H31" t="str">
            <v>x</v>
          </cell>
          <cell r="I31">
            <v>4</v>
          </cell>
          <cell r="J31" t="str">
            <v>Potiguar</v>
          </cell>
          <cell r="K31" t="str">
            <v xml:space="preserve">Cepe </v>
          </cell>
          <cell r="L31" t="str">
            <v>Natal</v>
          </cell>
          <cell r="Q31">
            <v>1</v>
          </cell>
          <cell r="R31">
            <v>0</v>
          </cell>
          <cell r="T31">
            <v>0</v>
          </cell>
          <cell r="V31">
            <v>0</v>
          </cell>
          <cell r="W31">
            <v>1</v>
          </cell>
          <cell r="X31">
            <v>4</v>
          </cell>
          <cell r="Z31">
            <v>1</v>
          </cell>
          <cell r="AB31">
            <v>3</v>
          </cell>
          <cell r="AC31">
            <v>4</v>
          </cell>
          <cell r="AD31">
            <v>1</v>
          </cell>
        </row>
        <row r="32">
          <cell r="B32">
            <v>28</v>
          </cell>
          <cell r="C32" t="str">
            <v>02ª</v>
          </cell>
          <cell r="D32">
            <v>42837</v>
          </cell>
          <cell r="E32">
            <v>0.875</v>
          </cell>
          <cell r="F32" t="str">
            <v>Pytú</v>
          </cell>
          <cell r="G32">
            <v>0</v>
          </cell>
          <cell r="H32" t="str">
            <v>x</v>
          </cell>
          <cell r="I32">
            <v>3</v>
          </cell>
          <cell r="J32" t="str">
            <v>Xaréu</v>
          </cell>
          <cell r="K32" t="str">
            <v xml:space="preserve">Cepe </v>
          </cell>
          <cell r="L32" t="str">
            <v>Natal</v>
          </cell>
          <cell r="Q32">
            <v>1</v>
          </cell>
          <cell r="R32">
            <v>0</v>
          </cell>
          <cell r="T32">
            <v>0</v>
          </cell>
          <cell r="V32">
            <v>0</v>
          </cell>
          <cell r="W32">
            <v>0</v>
          </cell>
          <cell r="X32">
            <v>3</v>
          </cell>
          <cell r="Z32">
            <v>1</v>
          </cell>
          <cell r="AB32">
            <v>3</v>
          </cell>
          <cell r="AC32">
            <v>3</v>
          </cell>
          <cell r="AD32">
            <v>0</v>
          </cell>
        </row>
        <row r="33">
          <cell r="B33">
            <v>29</v>
          </cell>
          <cell r="C33" t="str">
            <v>01ª</v>
          </cell>
          <cell r="D33">
            <v>42844</v>
          </cell>
          <cell r="E33">
            <v>0.8125</v>
          </cell>
          <cell r="F33" t="str">
            <v>Botafogo</v>
          </cell>
          <cell r="G33">
            <v>1</v>
          </cell>
          <cell r="H33" t="str">
            <v>x</v>
          </cell>
          <cell r="I33">
            <v>1</v>
          </cell>
          <cell r="J33" t="str">
            <v>Tatuí</v>
          </cell>
          <cell r="K33" t="str">
            <v xml:space="preserve">Cepe </v>
          </cell>
          <cell r="L33" t="str">
            <v>Natal</v>
          </cell>
          <cell r="Q33">
            <v>1</v>
          </cell>
          <cell r="R33">
            <v>1</v>
          </cell>
          <cell r="T33">
            <v>0</v>
          </cell>
          <cell r="V33">
            <v>1</v>
          </cell>
          <cell r="W33">
            <v>1</v>
          </cell>
          <cell r="X33">
            <v>1</v>
          </cell>
          <cell r="Z33">
            <v>0</v>
          </cell>
          <cell r="AB33">
            <v>1</v>
          </cell>
          <cell r="AC33">
            <v>1</v>
          </cell>
          <cell r="AD33">
            <v>1</v>
          </cell>
        </row>
        <row r="34">
          <cell r="B34">
            <v>30</v>
          </cell>
          <cell r="C34" t="str">
            <v>02ª</v>
          </cell>
          <cell r="D34">
            <v>42844</v>
          </cell>
          <cell r="E34">
            <v>0.875</v>
          </cell>
          <cell r="F34" t="str">
            <v>Vitoria</v>
          </cell>
          <cell r="G34">
            <v>1</v>
          </cell>
          <cell r="H34" t="str">
            <v>x</v>
          </cell>
          <cell r="I34">
            <v>1</v>
          </cell>
          <cell r="J34" t="str">
            <v>Lambari</v>
          </cell>
          <cell r="K34" t="str">
            <v xml:space="preserve">Cepe </v>
          </cell>
          <cell r="L34" t="str">
            <v>Natal</v>
          </cell>
          <cell r="Q34">
            <v>1</v>
          </cell>
          <cell r="R34">
            <v>1</v>
          </cell>
          <cell r="T34">
            <v>0</v>
          </cell>
          <cell r="V34">
            <v>1</v>
          </cell>
          <cell r="W34">
            <v>1</v>
          </cell>
          <cell r="X34">
            <v>1</v>
          </cell>
          <cell r="Z34">
            <v>0</v>
          </cell>
          <cell r="AB34">
            <v>1</v>
          </cell>
          <cell r="AC34">
            <v>1</v>
          </cell>
          <cell r="AD34">
            <v>1</v>
          </cell>
        </row>
        <row r="35">
          <cell r="B35">
            <v>31</v>
          </cell>
          <cell r="C35" t="str">
            <v>01ª</v>
          </cell>
          <cell r="D35">
            <v>42851</v>
          </cell>
          <cell r="E35">
            <v>0.8125</v>
          </cell>
          <cell r="F35" t="str">
            <v>Xaréu</v>
          </cell>
          <cell r="G35">
            <v>0</v>
          </cell>
          <cell r="H35" t="str">
            <v>x</v>
          </cell>
          <cell r="I35">
            <v>1</v>
          </cell>
          <cell r="J35" t="str">
            <v>Macau</v>
          </cell>
          <cell r="K35" t="str">
            <v xml:space="preserve">Cepe </v>
          </cell>
          <cell r="L35" t="str">
            <v>Natal</v>
          </cell>
          <cell r="Q35">
            <v>1</v>
          </cell>
          <cell r="R35">
            <v>0</v>
          </cell>
          <cell r="T35">
            <v>0</v>
          </cell>
          <cell r="V35">
            <v>0</v>
          </cell>
          <cell r="W35">
            <v>0</v>
          </cell>
          <cell r="X35">
            <v>1</v>
          </cell>
          <cell r="Z35">
            <v>1</v>
          </cell>
          <cell r="AB35">
            <v>3</v>
          </cell>
          <cell r="AC35">
            <v>1</v>
          </cell>
          <cell r="AD35">
            <v>0</v>
          </cell>
        </row>
        <row r="36">
          <cell r="B36">
            <v>32</v>
          </cell>
          <cell r="C36" t="str">
            <v>02ª</v>
          </cell>
          <cell r="D36">
            <v>42851</v>
          </cell>
          <cell r="E36">
            <v>0.875</v>
          </cell>
          <cell r="F36" t="str">
            <v>Potiguar</v>
          </cell>
          <cell r="G36">
            <v>1</v>
          </cell>
          <cell r="H36" t="str">
            <v>x</v>
          </cell>
          <cell r="I36">
            <v>1</v>
          </cell>
          <cell r="J36" t="str">
            <v>Lambari</v>
          </cell>
          <cell r="K36" t="str">
            <v xml:space="preserve">Cepe </v>
          </cell>
          <cell r="L36" t="str">
            <v>Natal</v>
          </cell>
          <cell r="Q36">
            <v>1</v>
          </cell>
          <cell r="R36">
            <v>1</v>
          </cell>
          <cell r="T36">
            <v>0</v>
          </cell>
          <cell r="V36">
            <v>1</v>
          </cell>
          <cell r="W36">
            <v>1</v>
          </cell>
          <cell r="X36">
            <v>1</v>
          </cell>
          <cell r="Z36">
            <v>0</v>
          </cell>
          <cell r="AB36">
            <v>1</v>
          </cell>
          <cell r="AC36">
            <v>1</v>
          </cell>
          <cell r="AD36">
            <v>1</v>
          </cell>
        </row>
        <row r="37">
          <cell r="B37">
            <v>33</v>
          </cell>
          <cell r="C37" t="str">
            <v>01ª</v>
          </cell>
          <cell r="D37">
            <v>42858</v>
          </cell>
          <cell r="E37">
            <v>0.8125</v>
          </cell>
          <cell r="F37" t="str">
            <v>Tatuí</v>
          </cell>
          <cell r="G37">
            <v>0</v>
          </cell>
          <cell r="H37" t="str">
            <v>x</v>
          </cell>
          <cell r="I37">
            <v>7</v>
          </cell>
          <cell r="J37" t="str">
            <v>Campinense</v>
          </cell>
          <cell r="K37" t="str">
            <v xml:space="preserve">Cepe </v>
          </cell>
          <cell r="L37" t="str">
            <v>Natal</v>
          </cell>
          <cell r="Q37">
            <v>1</v>
          </cell>
          <cell r="R37">
            <v>0</v>
          </cell>
          <cell r="T37">
            <v>0</v>
          </cell>
          <cell r="V37">
            <v>0</v>
          </cell>
          <cell r="W37">
            <v>0</v>
          </cell>
          <cell r="X37">
            <v>7</v>
          </cell>
          <cell r="Z37">
            <v>1</v>
          </cell>
          <cell r="AB37">
            <v>3</v>
          </cell>
          <cell r="AC37">
            <v>7</v>
          </cell>
          <cell r="AD37">
            <v>0</v>
          </cell>
        </row>
        <row r="38">
          <cell r="B38">
            <v>34</v>
          </cell>
          <cell r="C38" t="str">
            <v>02ª</v>
          </cell>
          <cell r="D38">
            <v>42858</v>
          </cell>
          <cell r="E38">
            <v>0.875</v>
          </cell>
          <cell r="F38" t="str">
            <v>AABB</v>
          </cell>
          <cell r="G38">
            <v>0</v>
          </cell>
          <cell r="H38" t="str">
            <v>x</v>
          </cell>
          <cell r="I38">
            <v>1</v>
          </cell>
          <cell r="J38" t="str">
            <v>Botafogo</v>
          </cell>
          <cell r="K38" t="str">
            <v xml:space="preserve">Cepe </v>
          </cell>
          <cell r="L38" t="str">
            <v>Natal</v>
          </cell>
          <cell r="Q38">
            <v>1</v>
          </cell>
          <cell r="R38">
            <v>0</v>
          </cell>
          <cell r="T38">
            <v>0</v>
          </cell>
          <cell r="V38">
            <v>0</v>
          </cell>
          <cell r="W38">
            <v>0</v>
          </cell>
          <cell r="X38">
            <v>1</v>
          </cell>
          <cell r="Z38">
            <v>1</v>
          </cell>
          <cell r="AB38">
            <v>3</v>
          </cell>
          <cell r="AC38">
            <v>1</v>
          </cell>
          <cell r="AD38">
            <v>0</v>
          </cell>
        </row>
        <row r="39">
          <cell r="B39">
            <v>35</v>
          </cell>
          <cell r="C39" t="str">
            <v>01ª</v>
          </cell>
          <cell r="D39">
            <v>42865</v>
          </cell>
          <cell r="E39">
            <v>0.8125</v>
          </cell>
          <cell r="F39" t="str">
            <v>Vitoria</v>
          </cell>
          <cell r="G39">
            <v>1</v>
          </cell>
          <cell r="H39" t="str">
            <v>x</v>
          </cell>
          <cell r="I39">
            <v>1</v>
          </cell>
          <cell r="J39" t="str">
            <v>Pytú</v>
          </cell>
          <cell r="K39" t="str">
            <v xml:space="preserve">Cepe </v>
          </cell>
          <cell r="L39" t="str">
            <v>Natal</v>
          </cell>
          <cell r="Q39">
            <v>1</v>
          </cell>
          <cell r="R39">
            <v>1</v>
          </cell>
          <cell r="T39">
            <v>0</v>
          </cell>
          <cell r="V39">
            <v>1</v>
          </cell>
          <cell r="W39">
            <v>1</v>
          </cell>
          <cell r="X39">
            <v>1</v>
          </cell>
          <cell r="Z39">
            <v>0</v>
          </cell>
          <cell r="AB39">
            <v>1</v>
          </cell>
          <cell r="AC39">
            <v>1</v>
          </cell>
          <cell r="AD39">
            <v>1</v>
          </cell>
        </row>
        <row r="40">
          <cell r="B40">
            <v>36</v>
          </cell>
          <cell r="C40" t="str">
            <v>02ª</v>
          </cell>
          <cell r="D40">
            <v>42865</v>
          </cell>
          <cell r="E40">
            <v>0.875</v>
          </cell>
          <cell r="F40" t="str">
            <v>Lambari</v>
          </cell>
          <cell r="G40">
            <v>1</v>
          </cell>
          <cell r="H40" t="str">
            <v>x</v>
          </cell>
          <cell r="I40">
            <v>2</v>
          </cell>
          <cell r="J40" t="str">
            <v>Macau</v>
          </cell>
          <cell r="K40" t="str">
            <v xml:space="preserve">Cepe </v>
          </cell>
          <cell r="L40" t="str">
            <v>Natal</v>
          </cell>
          <cell r="Q40">
            <v>1</v>
          </cell>
          <cell r="R40">
            <v>0</v>
          </cell>
          <cell r="T40">
            <v>0</v>
          </cell>
          <cell r="V40">
            <v>0</v>
          </cell>
          <cell r="W40">
            <v>1</v>
          </cell>
          <cell r="X40">
            <v>2</v>
          </cell>
          <cell r="Z40">
            <v>1</v>
          </cell>
          <cell r="AB40">
            <v>3</v>
          </cell>
          <cell r="AC40">
            <v>2</v>
          </cell>
          <cell r="AD40">
            <v>1</v>
          </cell>
        </row>
        <row r="41">
          <cell r="B41">
            <v>37</v>
          </cell>
          <cell r="C41" t="str">
            <v>01ª</v>
          </cell>
          <cell r="D41">
            <v>42872</v>
          </cell>
          <cell r="E41">
            <v>0.8125</v>
          </cell>
          <cell r="F41" t="str">
            <v>Botafogo</v>
          </cell>
          <cell r="H41" t="str">
            <v>x</v>
          </cell>
          <cell r="J41" t="str">
            <v>Xaréu</v>
          </cell>
          <cell r="K41" t="str">
            <v xml:space="preserve">Cepe </v>
          </cell>
          <cell r="L41" t="str">
            <v>Natal</v>
          </cell>
          <cell r="Q41">
            <v>0</v>
          </cell>
          <cell r="R41">
            <v>0</v>
          </cell>
          <cell r="T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>
            <v>38</v>
          </cell>
          <cell r="C42" t="str">
            <v>02ª</v>
          </cell>
          <cell r="D42">
            <v>42872</v>
          </cell>
          <cell r="E42">
            <v>0.875</v>
          </cell>
          <cell r="F42" t="str">
            <v>Tatuí</v>
          </cell>
          <cell r="H42" t="str">
            <v>x</v>
          </cell>
          <cell r="J42" t="str">
            <v>AABB</v>
          </cell>
          <cell r="K42" t="str">
            <v xml:space="preserve">Cepe </v>
          </cell>
          <cell r="L42" t="str">
            <v>Natal</v>
          </cell>
          <cell r="Q42">
            <v>0</v>
          </cell>
          <cell r="R42">
            <v>0</v>
          </cell>
          <cell r="T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>
            <v>39</v>
          </cell>
          <cell r="C43" t="str">
            <v>01ª</v>
          </cell>
          <cell r="D43">
            <v>42874</v>
          </cell>
          <cell r="E43">
            <v>0.8125</v>
          </cell>
          <cell r="F43" t="str">
            <v>Pytú</v>
          </cell>
          <cell r="H43" t="str">
            <v>x</v>
          </cell>
          <cell r="J43" t="str">
            <v>Potiguar</v>
          </cell>
          <cell r="K43" t="str">
            <v xml:space="preserve">Cepe </v>
          </cell>
          <cell r="L43" t="str">
            <v>Natal</v>
          </cell>
          <cell r="Q43">
            <v>0</v>
          </cell>
          <cell r="R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B44">
            <v>40</v>
          </cell>
          <cell r="C44" t="str">
            <v>02ª</v>
          </cell>
          <cell r="D44">
            <v>42874</v>
          </cell>
          <cell r="E44">
            <v>0.875</v>
          </cell>
          <cell r="F44" t="str">
            <v>Campinense</v>
          </cell>
          <cell r="H44" t="str">
            <v>x</v>
          </cell>
          <cell r="J44" t="str">
            <v>Vitoria</v>
          </cell>
          <cell r="K44" t="str">
            <v xml:space="preserve">Cepe </v>
          </cell>
          <cell r="L44" t="str">
            <v>Natal</v>
          </cell>
          <cell r="Q44">
            <v>0</v>
          </cell>
          <cell r="R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B45">
            <v>41</v>
          </cell>
          <cell r="C45" t="str">
            <v>01ª</v>
          </cell>
          <cell r="D45">
            <v>42879</v>
          </cell>
          <cell r="E45">
            <v>0.8125</v>
          </cell>
          <cell r="F45" t="str">
            <v>Potiguar</v>
          </cell>
          <cell r="H45" t="str">
            <v>x</v>
          </cell>
          <cell r="J45" t="str">
            <v>Xaréu</v>
          </cell>
          <cell r="K45" t="str">
            <v xml:space="preserve">Cepe </v>
          </cell>
          <cell r="L45" t="str">
            <v>Natal</v>
          </cell>
          <cell r="Q45">
            <v>0</v>
          </cell>
          <cell r="R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B46">
            <v>42</v>
          </cell>
          <cell r="C46" t="str">
            <v>02ª</v>
          </cell>
          <cell r="D46">
            <v>42879</v>
          </cell>
          <cell r="E46">
            <v>0.875</v>
          </cell>
          <cell r="F46" t="str">
            <v>Vitoria</v>
          </cell>
          <cell r="H46" t="str">
            <v>x</v>
          </cell>
          <cell r="J46" t="str">
            <v>AABB</v>
          </cell>
          <cell r="K46" t="str">
            <v xml:space="preserve">Cepe </v>
          </cell>
          <cell r="L46" t="str">
            <v>Natal</v>
          </cell>
          <cell r="Q46">
            <v>0</v>
          </cell>
          <cell r="R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B47">
            <v>43</v>
          </cell>
          <cell r="C47" t="str">
            <v>01ª</v>
          </cell>
          <cell r="D47">
            <v>42886</v>
          </cell>
          <cell r="E47">
            <v>0.8125</v>
          </cell>
          <cell r="F47" t="str">
            <v>Macau</v>
          </cell>
          <cell r="H47" t="str">
            <v>x</v>
          </cell>
          <cell r="J47" t="str">
            <v>Tatuí</v>
          </cell>
          <cell r="K47" t="str">
            <v xml:space="preserve">Cepe </v>
          </cell>
          <cell r="L47" t="str">
            <v>Natal</v>
          </cell>
          <cell r="Q47">
            <v>0</v>
          </cell>
          <cell r="R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B48">
            <v>44</v>
          </cell>
          <cell r="C48" t="str">
            <v>02ª</v>
          </cell>
          <cell r="D48">
            <v>42886</v>
          </cell>
          <cell r="E48">
            <v>0.875</v>
          </cell>
          <cell r="F48" t="str">
            <v>Botafogo</v>
          </cell>
          <cell r="H48" t="str">
            <v>x</v>
          </cell>
          <cell r="J48" t="str">
            <v>Campinense</v>
          </cell>
          <cell r="K48" t="str">
            <v xml:space="preserve">Cepe </v>
          </cell>
          <cell r="L48" t="str">
            <v>Natal</v>
          </cell>
          <cell r="Q48">
            <v>0</v>
          </cell>
          <cell r="R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B49">
            <v>45</v>
          </cell>
          <cell r="C49" t="str">
            <v>01ª</v>
          </cell>
          <cell r="D49">
            <v>42928</v>
          </cell>
          <cell r="E49">
            <v>0.83333333333333337</v>
          </cell>
          <cell r="F49" t="str">
            <v>Pytú</v>
          </cell>
          <cell r="H49" t="str">
            <v>x</v>
          </cell>
          <cell r="J49" t="str">
            <v>Lambari</v>
          </cell>
          <cell r="K49" t="str">
            <v xml:space="preserve">Cepe </v>
          </cell>
          <cell r="L49" t="str">
            <v>Natal</v>
          </cell>
          <cell r="Q49">
            <v>0</v>
          </cell>
          <cell r="R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  <cell r="Z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B50">
            <v>46</v>
          </cell>
          <cell r="C50" t="str">
            <v>01ª</v>
          </cell>
          <cell r="D50">
            <v>42930</v>
          </cell>
          <cell r="E50">
            <v>0.8125</v>
          </cell>
          <cell r="F50" t="str">
            <v>1º  Colocado</v>
          </cell>
          <cell r="H50" t="str">
            <v>x</v>
          </cell>
          <cell r="J50" t="str">
            <v>4º  Colocado</v>
          </cell>
          <cell r="K50" t="str">
            <v xml:space="preserve">Cepe </v>
          </cell>
          <cell r="L50" t="str">
            <v>Natal</v>
          </cell>
          <cell r="Q50">
            <v>0</v>
          </cell>
          <cell r="R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  <cell r="Z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B51">
            <v>47</v>
          </cell>
          <cell r="C51" t="str">
            <v>02ª</v>
          </cell>
          <cell r="D51">
            <v>42930</v>
          </cell>
          <cell r="E51">
            <v>0.875</v>
          </cell>
          <cell r="F51" t="str">
            <v>2º  Colocado</v>
          </cell>
          <cell r="H51" t="str">
            <v>x</v>
          </cell>
          <cell r="J51" t="str">
            <v>3º  Colocado</v>
          </cell>
          <cell r="K51" t="str">
            <v xml:space="preserve">Cepe </v>
          </cell>
          <cell r="L51" t="str">
            <v>Natal</v>
          </cell>
          <cell r="Q51">
            <v>0</v>
          </cell>
          <cell r="R51">
            <v>0</v>
          </cell>
          <cell r="T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B52">
            <v>48</v>
          </cell>
          <cell r="C52" t="str">
            <v>01ª</v>
          </cell>
          <cell r="D52">
            <v>42935</v>
          </cell>
          <cell r="E52">
            <v>0.83333333333333337</v>
          </cell>
          <cell r="F52" t="str">
            <v>Venc.  1º  x  4º</v>
          </cell>
          <cell r="H52" t="str">
            <v>x</v>
          </cell>
          <cell r="J52" t="str">
            <v>Venc.  2º  x  3º</v>
          </cell>
          <cell r="K52" t="str">
            <v xml:space="preserve">Cepe </v>
          </cell>
          <cell r="L52" t="str">
            <v>Natal</v>
          </cell>
          <cell r="Q52">
            <v>0</v>
          </cell>
          <cell r="R52">
            <v>0</v>
          </cell>
          <cell r="T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B53">
            <v>49</v>
          </cell>
          <cell r="C53" t="str">
            <v>01ª</v>
          </cell>
          <cell r="D53">
            <v>42942</v>
          </cell>
          <cell r="E53">
            <v>0.8125</v>
          </cell>
          <cell r="F53" t="str">
            <v>Tatuí</v>
          </cell>
          <cell r="H53" t="str">
            <v>x</v>
          </cell>
          <cell r="J53" t="str">
            <v>Vitoria</v>
          </cell>
          <cell r="K53" t="str">
            <v xml:space="preserve">Cepe </v>
          </cell>
          <cell r="L53" t="str">
            <v>Natal</v>
          </cell>
          <cell r="Q53">
            <v>0</v>
          </cell>
          <cell r="R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B54">
            <v>50</v>
          </cell>
          <cell r="C54" t="str">
            <v>02ª</v>
          </cell>
          <cell r="D54">
            <v>42942</v>
          </cell>
          <cell r="E54">
            <v>0.875</v>
          </cell>
          <cell r="F54" t="str">
            <v>Xaréu</v>
          </cell>
          <cell r="H54" t="str">
            <v>x</v>
          </cell>
          <cell r="J54" t="str">
            <v>Lambari</v>
          </cell>
          <cell r="K54" t="str">
            <v xml:space="preserve">Cepe </v>
          </cell>
          <cell r="L54" t="str">
            <v>Natal</v>
          </cell>
          <cell r="Q54">
            <v>0</v>
          </cell>
          <cell r="R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B55">
            <v>51</v>
          </cell>
          <cell r="C55" t="str">
            <v>01ª</v>
          </cell>
          <cell r="D55">
            <v>42944</v>
          </cell>
          <cell r="E55">
            <v>0.8125</v>
          </cell>
          <cell r="F55" t="str">
            <v>Potiguar</v>
          </cell>
          <cell r="H55" t="str">
            <v>x</v>
          </cell>
          <cell r="J55" t="str">
            <v>Botafogo</v>
          </cell>
          <cell r="K55" t="str">
            <v xml:space="preserve">Cepe </v>
          </cell>
          <cell r="L55" t="str">
            <v>Natal</v>
          </cell>
          <cell r="Q55">
            <v>0</v>
          </cell>
          <cell r="R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B56">
            <v>52</v>
          </cell>
          <cell r="C56" t="str">
            <v>02ª</v>
          </cell>
          <cell r="D56">
            <v>42944</v>
          </cell>
          <cell r="E56">
            <v>0.875</v>
          </cell>
          <cell r="F56" t="str">
            <v>AABB</v>
          </cell>
          <cell r="H56" t="str">
            <v>x</v>
          </cell>
          <cell r="J56" t="str">
            <v>Campinense</v>
          </cell>
          <cell r="K56" t="str">
            <v xml:space="preserve">Cepe </v>
          </cell>
          <cell r="L56" t="str">
            <v>Natal</v>
          </cell>
          <cell r="Q56">
            <v>0</v>
          </cell>
          <cell r="R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B57">
            <v>53</v>
          </cell>
          <cell r="C57" t="str">
            <v>01ª</v>
          </cell>
          <cell r="D57">
            <v>42949</v>
          </cell>
          <cell r="E57">
            <v>0.8125</v>
          </cell>
          <cell r="F57" t="str">
            <v>Macau</v>
          </cell>
          <cell r="H57" t="str">
            <v>x</v>
          </cell>
          <cell r="J57" t="str">
            <v>Pytú</v>
          </cell>
          <cell r="K57" t="str">
            <v xml:space="preserve">Cepe </v>
          </cell>
          <cell r="L57" t="str">
            <v>Natal</v>
          </cell>
          <cell r="Q57">
            <v>0</v>
          </cell>
          <cell r="R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B58">
            <v>54</v>
          </cell>
          <cell r="C58" t="str">
            <v>02ª</v>
          </cell>
          <cell r="D58">
            <v>42949</v>
          </cell>
          <cell r="E58">
            <v>0.875</v>
          </cell>
          <cell r="F58" t="str">
            <v>Potiguar</v>
          </cell>
          <cell r="H58" t="str">
            <v>x</v>
          </cell>
          <cell r="J58" t="str">
            <v>Tatuí</v>
          </cell>
          <cell r="K58" t="str">
            <v xml:space="preserve">Cepe </v>
          </cell>
          <cell r="L58" t="str">
            <v>Natal</v>
          </cell>
          <cell r="Q58">
            <v>0</v>
          </cell>
          <cell r="R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B59">
            <v>55</v>
          </cell>
          <cell r="C59" t="str">
            <v>01ª</v>
          </cell>
          <cell r="D59">
            <v>42956</v>
          </cell>
          <cell r="E59">
            <v>0.8125</v>
          </cell>
          <cell r="F59" t="str">
            <v>Campinense</v>
          </cell>
          <cell r="H59" t="str">
            <v>x</v>
          </cell>
          <cell r="J59" t="str">
            <v>Lambari</v>
          </cell>
          <cell r="K59" t="str">
            <v xml:space="preserve">Cepe </v>
          </cell>
          <cell r="L59" t="str">
            <v>Natal</v>
          </cell>
          <cell r="Q59">
            <v>0</v>
          </cell>
          <cell r="R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B60">
            <v>56</v>
          </cell>
          <cell r="C60" t="str">
            <v>02ª</v>
          </cell>
          <cell r="D60">
            <v>42956</v>
          </cell>
          <cell r="E60">
            <v>0.875</v>
          </cell>
          <cell r="F60" t="str">
            <v>Pytú</v>
          </cell>
          <cell r="H60" t="str">
            <v>x</v>
          </cell>
          <cell r="J60" t="str">
            <v>AABB</v>
          </cell>
          <cell r="K60" t="str">
            <v xml:space="preserve">Cepe </v>
          </cell>
          <cell r="L60" t="str">
            <v>Natal</v>
          </cell>
          <cell r="Q60">
            <v>0</v>
          </cell>
          <cell r="R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B61">
            <v>57</v>
          </cell>
          <cell r="C61" t="str">
            <v>01ª</v>
          </cell>
          <cell r="D61">
            <v>42963</v>
          </cell>
          <cell r="E61">
            <v>0.8125</v>
          </cell>
          <cell r="F61" t="str">
            <v>Botafogo</v>
          </cell>
          <cell r="H61" t="str">
            <v>x</v>
          </cell>
          <cell r="J61" t="str">
            <v>Macau</v>
          </cell>
          <cell r="K61" t="str">
            <v xml:space="preserve">Cepe </v>
          </cell>
          <cell r="L61" t="str">
            <v>Natal</v>
          </cell>
          <cell r="Q61">
            <v>0</v>
          </cell>
          <cell r="R61">
            <v>0</v>
          </cell>
          <cell r="T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>
            <v>58</v>
          </cell>
          <cell r="C62" t="str">
            <v>02ª</v>
          </cell>
          <cell r="D62">
            <v>42963</v>
          </cell>
          <cell r="E62">
            <v>0.875</v>
          </cell>
          <cell r="F62" t="str">
            <v>Vitoria</v>
          </cell>
          <cell r="H62" t="str">
            <v>x</v>
          </cell>
          <cell r="J62" t="str">
            <v>Xaréu</v>
          </cell>
          <cell r="K62" t="str">
            <v xml:space="preserve">Cepe </v>
          </cell>
          <cell r="L62" t="str">
            <v>Natal</v>
          </cell>
          <cell r="Q62">
            <v>0</v>
          </cell>
          <cell r="R62">
            <v>0</v>
          </cell>
          <cell r="T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B63">
            <v>59</v>
          </cell>
          <cell r="C63" t="str">
            <v>01ª</v>
          </cell>
          <cell r="D63">
            <v>42965</v>
          </cell>
          <cell r="E63">
            <v>0.8125</v>
          </cell>
          <cell r="F63" t="str">
            <v>Lambari</v>
          </cell>
          <cell r="H63" t="str">
            <v>x</v>
          </cell>
          <cell r="J63" t="str">
            <v>AABB</v>
          </cell>
          <cell r="K63" t="str">
            <v xml:space="preserve">Cepe </v>
          </cell>
          <cell r="L63" t="str">
            <v>Natal</v>
          </cell>
          <cell r="Q63">
            <v>0</v>
          </cell>
          <cell r="R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B64">
            <v>60</v>
          </cell>
          <cell r="C64" t="str">
            <v>02ª</v>
          </cell>
          <cell r="D64">
            <v>42965</v>
          </cell>
          <cell r="E64">
            <v>0.875</v>
          </cell>
          <cell r="F64" t="str">
            <v>Tatuí</v>
          </cell>
          <cell r="H64" t="str">
            <v>x</v>
          </cell>
          <cell r="J64" t="str">
            <v>Pytú</v>
          </cell>
          <cell r="K64" t="str">
            <v xml:space="preserve">Cepe </v>
          </cell>
          <cell r="L64" t="str">
            <v>Natal</v>
          </cell>
          <cell r="Q64">
            <v>0</v>
          </cell>
          <cell r="R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  <cell r="Z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B65">
            <v>61</v>
          </cell>
          <cell r="C65" t="str">
            <v>01ª</v>
          </cell>
          <cell r="D65">
            <v>42970</v>
          </cell>
          <cell r="E65">
            <v>0.8125</v>
          </cell>
          <cell r="F65" t="str">
            <v>Xaréu</v>
          </cell>
          <cell r="H65" t="str">
            <v>x</v>
          </cell>
          <cell r="J65" t="str">
            <v>Campinense</v>
          </cell>
          <cell r="K65" t="str">
            <v xml:space="preserve">Cepe </v>
          </cell>
          <cell r="L65" t="str">
            <v>Natal</v>
          </cell>
          <cell r="Q65">
            <v>0</v>
          </cell>
          <cell r="R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B66">
            <v>62</v>
          </cell>
          <cell r="C66" t="str">
            <v>02ª</v>
          </cell>
          <cell r="D66">
            <v>42970</v>
          </cell>
          <cell r="E66">
            <v>0.875</v>
          </cell>
          <cell r="F66" t="str">
            <v>Vitoria</v>
          </cell>
          <cell r="H66" t="str">
            <v>x</v>
          </cell>
          <cell r="J66" t="str">
            <v>Botafogo</v>
          </cell>
          <cell r="K66" t="str">
            <v xml:space="preserve">Cepe </v>
          </cell>
          <cell r="L66" t="str">
            <v>Natal</v>
          </cell>
          <cell r="Q66">
            <v>0</v>
          </cell>
          <cell r="R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B67">
            <v>63</v>
          </cell>
          <cell r="C67" t="str">
            <v>01ª</v>
          </cell>
          <cell r="D67">
            <v>42977</v>
          </cell>
          <cell r="E67">
            <v>0.8125</v>
          </cell>
          <cell r="F67" t="str">
            <v>Macau</v>
          </cell>
          <cell r="H67" t="str">
            <v>x</v>
          </cell>
          <cell r="J67" t="str">
            <v>Potiguar</v>
          </cell>
          <cell r="K67" t="str">
            <v xml:space="preserve">Cepe </v>
          </cell>
          <cell r="L67" t="str">
            <v>Natal</v>
          </cell>
          <cell r="Q67">
            <v>0</v>
          </cell>
          <cell r="R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B68">
            <v>64</v>
          </cell>
          <cell r="C68" t="str">
            <v>02ª</v>
          </cell>
          <cell r="D68">
            <v>42977</v>
          </cell>
          <cell r="E68">
            <v>0.875</v>
          </cell>
          <cell r="F68" t="str">
            <v>Xaréu</v>
          </cell>
          <cell r="H68" t="str">
            <v>x</v>
          </cell>
          <cell r="J68" t="str">
            <v>Tatuí</v>
          </cell>
          <cell r="K68" t="str">
            <v xml:space="preserve">Cepe </v>
          </cell>
          <cell r="L68" t="str">
            <v>Natal</v>
          </cell>
          <cell r="Q68">
            <v>0</v>
          </cell>
          <cell r="R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  <cell r="Z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B69">
            <v>65</v>
          </cell>
          <cell r="C69" t="str">
            <v>01ª</v>
          </cell>
          <cell r="D69">
            <v>42979</v>
          </cell>
          <cell r="E69">
            <v>0.8125</v>
          </cell>
          <cell r="F69" t="str">
            <v>Pytú</v>
          </cell>
          <cell r="H69" t="str">
            <v>x</v>
          </cell>
          <cell r="J69" t="str">
            <v>Campinense</v>
          </cell>
          <cell r="K69" t="str">
            <v xml:space="preserve">Cepe </v>
          </cell>
          <cell r="L69" t="str">
            <v>Natal</v>
          </cell>
          <cell r="Q69">
            <v>0</v>
          </cell>
          <cell r="R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B70">
            <v>66</v>
          </cell>
          <cell r="C70" t="str">
            <v>02ª</v>
          </cell>
          <cell r="D70">
            <v>42979</v>
          </cell>
          <cell r="E70">
            <v>0.875</v>
          </cell>
          <cell r="F70" t="str">
            <v>Botafogo</v>
          </cell>
          <cell r="H70" t="str">
            <v>x</v>
          </cell>
          <cell r="J70" t="str">
            <v>Lambari</v>
          </cell>
          <cell r="K70" t="str">
            <v xml:space="preserve">Cepe </v>
          </cell>
          <cell r="L70" t="str">
            <v>Natal</v>
          </cell>
          <cell r="Q70">
            <v>0</v>
          </cell>
          <cell r="R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B71">
            <v>67</v>
          </cell>
          <cell r="C71" t="str">
            <v>01ª</v>
          </cell>
          <cell r="D71">
            <v>42984</v>
          </cell>
          <cell r="E71">
            <v>0.8125</v>
          </cell>
          <cell r="F71" t="str">
            <v>Potiguar</v>
          </cell>
          <cell r="H71" t="str">
            <v>x</v>
          </cell>
          <cell r="J71" t="str">
            <v>Vitoria</v>
          </cell>
          <cell r="K71" t="str">
            <v xml:space="preserve">Cepe </v>
          </cell>
          <cell r="L71" t="str">
            <v>Natal</v>
          </cell>
          <cell r="Q71">
            <v>0</v>
          </cell>
          <cell r="R71">
            <v>0</v>
          </cell>
          <cell r="T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B72">
            <v>68</v>
          </cell>
          <cell r="C72" t="str">
            <v>02ª</v>
          </cell>
          <cell r="D72">
            <v>42984</v>
          </cell>
          <cell r="E72">
            <v>0.875</v>
          </cell>
          <cell r="F72" t="str">
            <v>AABB</v>
          </cell>
          <cell r="H72" t="str">
            <v>x</v>
          </cell>
          <cell r="J72" t="str">
            <v>Macau</v>
          </cell>
          <cell r="K72" t="str">
            <v xml:space="preserve">Cepe </v>
          </cell>
          <cell r="L72" t="str">
            <v>Natal</v>
          </cell>
          <cell r="Q72">
            <v>0</v>
          </cell>
          <cell r="R72">
            <v>0</v>
          </cell>
          <cell r="T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B73">
            <v>69</v>
          </cell>
          <cell r="C73" t="str">
            <v>01ª</v>
          </cell>
          <cell r="D73">
            <v>42991</v>
          </cell>
          <cell r="E73">
            <v>0.8125</v>
          </cell>
          <cell r="F73" t="str">
            <v>Pytú</v>
          </cell>
          <cell r="H73" t="str">
            <v>x</v>
          </cell>
          <cell r="J73" t="str">
            <v>Botafogo</v>
          </cell>
          <cell r="K73" t="str">
            <v xml:space="preserve">Cepe </v>
          </cell>
          <cell r="L73" t="str">
            <v>Natal</v>
          </cell>
          <cell r="Q73">
            <v>0</v>
          </cell>
          <cell r="R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B74">
            <v>70</v>
          </cell>
          <cell r="C74" t="str">
            <v>02ª</v>
          </cell>
          <cell r="D74">
            <v>42991</v>
          </cell>
          <cell r="E74">
            <v>0.875</v>
          </cell>
          <cell r="F74" t="str">
            <v>Campinense</v>
          </cell>
          <cell r="H74" t="str">
            <v>x</v>
          </cell>
          <cell r="J74" t="str">
            <v>Potiguar</v>
          </cell>
          <cell r="K74" t="str">
            <v xml:space="preserve">Cepe </v>
          </cell>
          <cell r="L74" t="str">
            <v>Natal</v>
          </cell>
          <cell r="Q74">
            <v>0</v>
          </cell>
          <cell r="R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  <cell r="Z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B75">
            <v>71</v>
          </cell>
          <cell r="C75" t="str">
            <v>01ª</v>
          </cell>
          <cell r="D75">
            <v>42993</v>
          </cell>
          <cell r="E75">
            <v>0.8125</v>
          </cell>
          <cell r="F75" t="str">
            <v>AABB</v>
          </cell>
          <cell r="H75" t="str">
            <v>x</v>
          </cell>
          <cell r="J75" t="str">
            <v>Xaréu</v>
          </cell>
          <cell r="K75" t="str">
            <v xml:space="preserve">Cepe </v>
          </cell>
          <cell r="L75" t="str">
            <v>Natal</v>
          </cell>
          <cell r="Q75">
            <v>0</v>
          </cell>
          <cell r="R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  <cell r="Z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B76">
            <v>72</v>
          </cell>
          <cell r="C76" t="str">
            <v>02ª</v>
          </cell>
          <cell r="D76">
            <v>42993</v>
          </cell>
          <cell r="E76">
            <v>0.875</v>
          </cell>
          <cell r="F76" t="str">
            <v>Lambari</v>
          </cell>
          <cell r="H76" t="str">
            <v>x</v>
          </cell>
          <cell r="J76" t="str">
            <v>Tatuí</v>
          </cell>
          <cell r="K76" t="str">
            <v xml:space="preserve">Cepe </v>
          </cell>
          <cell r="L76" t="str">
            <v>Natal</v>
          </cell>
          <cell r="Q76">
            <v>0</v>
          </cell>
          <cell r="R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  <cell r="Z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B77">
            <v>73</v>
          </cell>
          <cell r="C77" t="str">
            <v>01ª</v>
          </cell>
          <cell r="D77">
            <v>42998</v>
          </cell>
          <cell r="E77">
            <v>0.8125</v>
          </cell>
          <cell r="F77" t="str">
            <v>Vitoria</v>
          </cell>
          <cell r="H77" t="str">
            <v>x</v>
          </cell>
          <cell r="J77" t="str">
            <v>Macau</v>
          </cell>
          <cell r="K77" t="str">
            <v xml:space="preserve">Cepe </v>
          </cell>
          <cell r="L77" t="str">
            <v>Natal</v>
          </cell>
          <cell r="Q77">
            <v>0</v>
          </cell>
          <cell r="R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  <cell r="Z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B78">
            <v>74</v>
          </cell>
          <cell r="C78" t="str">
            <v>02ª</v>
          </cell>
          <cell r="D78">
            <v>42998</v>
          </cell>
          <cell r="E78">
            <v>0.875</v>
          </cell>
          <cell r="F78" t="str">
            <v>Xaréu</v>
          </cell>
          <cell r="H78" t="str">
            <v>x</v>
          </cell>
          <cell r="J78" t="str">
            <v>Pytú</v>
          </cell>
          <cell r="K78" t="str">
            <v xml:space="preserve">Cepe </v>
          </cell>
          <cell r="L78" t="str">
            <v>Natal</v>
          </cell>
          <cell r="Q78">
            <v>0</v>
          </cell>
          <cell r="R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B78">
            <v>0</v>
          </cell>
          <cell r="AC78">
            <v>0</v>
          </cell>
          <cell r="AD78">
            <v>0</v>
          </cell>
        </row>
        <row r="79">
          <cell r="B79">
            <v>75</v>
          </cell>
          <cell r="C79" t="str">
            <v>01ª</v>
          </cell>
          <cell r="D79">
            <v>43005</v>
          </cell>
          <cell r="E79">
            <v>0.8125</v>
          </cell>
          <cell r="F79" t="str">
            <v>Potiguar</v>
          </cell>
          <cell r="H79" t="str">
            <v>x</v>
          </cell>
          <cell r="J79" t="str">
            <v>AABB</v>
          </cell>
          <cell r="K79" t="str">
            <v xml:space="preserve">Cepe </v>
          </cell>
          <cell r="L79" t="str">
            <v>Natal</v>
          </cell>
          <cell r="Q79">
            <v>0</v>
          </cell>
          <cell r="R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  <cell r="Z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B80">
            <v>76</v>
          </cell>
          <cell r="C80" t="str">
            <v>02ª</v>
          </cell>
          <cell r="D80">
            <v>43005</v>
          </cell>
          <cell r="E80">
            <v>0.875</v>
          </cell>
          <cell r="F80" t="str">
            <v>Macau</v>
          </cell>
          <cell r="H80" t="str">
            <v>x</v>
          </cell>
          <cell r="J80" t="str">
            <v>Campinense</v>
          </cell>
          <cell r="K80" t="str">
            <v xml:space="preserve">Cepe </v>
          </cell>
          <cell r="L80" t="str">
            <v>Natal</v>
          </cell>
          <cell r="Q80">
            <v>0</v>
          </cell>
          <cell r="R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  <cell r="Z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B81">
            <v>77</v>
          </cell>
          <cell r="C81" t="str">
            <v>01ª</v>
          </cell>
          <cell r="D81">
            <v>43007</v>
          </cell>
          <cell r="E81">
            <v>0.8125</v>
          </cell>
          <cell r="F81" t="str">
            <v>Tatuí</v>
          </cell>
          <cell r="H81" t="str">
            <v>x</v>
          </cell>
          <cell r="J81" t="str">
            <v>Botafogo</v>
          </cell>
          <cell r="K81" t="str">
            <v xml:space="preserve">Cepe </v>
          </cell>
          <cell r="L81" t="str">
            <v>Natal</v>
          </cell>
          <cell r="Q81">
            <v>0</v>
          </cell>
          <cell r="R81">
            <v>0</v>
          </cell>
          <cell r="T81">
            <v>0</v>
          </cell>
          <cell r="V81">
            <v>0</v>
          </cell>
          <cell r="W81">
            <v>0</v>
          </cell>
          <cell r="X81">
            <v>0</v>
          </cell>
          <cell r="Z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B82">
            <v>78</v>
          </cell>
          <cell r="C82" t="str">
            <v>02ª</v>
          </cell>
          <cell r="D82">
            <v>43007</v>
          </cell>
          <cell r="E82">
            <v>0.875</v>
          </cell>
          <cell r="F82" t="str">
            <v>Lambari</v>
          </cell>
          <cell r="H82" t="str">
            <v>x</v>
          </cell>
          <cell r="J82" t="str">
            <v>Vitoria</v>
          </cell>
          <cell r="K82" t="str">
            <v xml:space="preserve">Cepe </v>
          </cell>
          <cell r="L82" t="str">
            <v>Natal</v>
          </cell>
          <cell r="Q82">
            <v>0</v>
          </cell>
          <cell r="R82">
            <v>0</v>
          </cell>
          <cell r="T82">
            <v>0</v>
          </cell>
          <cell r="V82">
            <v>0</v>
          </cell>
          <cell r="W82">
            <v>0</v>
          </cell>
          <cell r="X82">
            <v>0</v>
          </cell>
          <cell r="Z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B83">
            <v>79</v>
          </cell>
          <cell r="C83" t="str">
            <v>01ª</v>
          </cell>
          <cell r="D83">
            <v>43012</v>
          </cell>
          <cell r="E83">
            <v>0.8125</v>
          </cell>
          <cell r="F83" t="str">
            <v>Lambari</v>
          </cell>
          <cell r="H83" t="str">
            <v>x</v>
          </cell>
          <cell r="J83" t="str">
            <v>Potiguar</v>
          </cell>
          <cell r="K83" t="str">
            <v xml:space="preserve">Cepe </v>
          </cell>
          <cell r="L83" t="str">
            <v>Natal</v>
          </cell>
          <cell r="Q83">
            <v>0</v>
          </cell>
          <cell r="R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  <cell r="Z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B84">
            <v>80</v>
          </cell>
          <cell r="C84" t="str">
            <v>02ª</v>
          </cell>
          <cell r="D84">
            <v>43012</v>
          </cell>
          <cell r="E84">
            <v>0.875</v>
          </cell>
          <cell r="F84" t="str">
            <v>Botafogo</v>
          </cell>
          <cell r="H84" t="str">
            <v>x</v>
          </cell>
          <cell r="J84" t="str">
            <v>AABB</v>
          </cell>
          <cell r="K84" t="str">
            <v xml:space="preserve">Cepe </v>
          </cell>
          <cell r="L84" t="str">
            <v>Natal</v>
          </cell>
          <cell r="Q84">
            <v>0</v>
          </cell>
          <cell r="R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  <cell r="Z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B85">
            <v>81</v>
          </cell>
          <cell r="C85" t="str">
            <v>01ª</v>
          </cell>
          <cell r="D85">
            <v>43019</v>
          </cell>
          <cell r="E85">
            <v>0.8125</v>
          </cell>
          <cell r="F85" t="str">
            <v>Macau</v>
          </cell>
          <cell r="H85" t="str">
            <v>x</v>
          </cell>
          <cell r="J85" t="str">
            <v>Xaréu</v>
          </cell>
          <cell r="K85" t="str">
            <v xml:space="preserve">Cepe </v>
          </cell>
          <cell r="L85" t="str">
            <v>Natal</v>
          </cell>
          <cell r="Q85">
            <v>0</v>
          </cell>
          <cell r="R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  <cell r="Z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B86">
            <v>82</v>
          </cell>
          <cell r="C86" t="str">
            <v>02ª</v>
          </cell>
          <cell r="D86">
            <v>43019</v>
          </cell>
          <cell r="E86">
            <v>0.875</v>
          </cell>
          <cell r="F86" t="str">
            <v>Pytú</v>
          </cell>
          <cell r="H86" t="str">
            <v>x</v>
          </cell>
          <cell r="J86" t="str">
            <v>Vitoria</v>
          </cell>
          <cell r="K86" t="str">
            <v xml:space="preserve">Cepe </v>
          </cell>
          <cell r="L86" t="str">
            <v>Natal</v>
          </cell>
          <cell r="Q86">
            <v>0</v>
          </cell>
          <cell r="R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  <cell r="Z86">
            <v>0</v>
          </cell>
          <cell r="AB86">
            <v>0</v>
          </cell>
          <cell r="AC86">
            <v>0</v>
          </cell>
          <cell r="AD86">
            <v>0</v>
          </cell>
        </row>
        <row r="87">
          <cell r="B87">
            <v>83</v>
          </cell>
          <cell r="C87" t="str">
            <v>01ª</v>
          </cell>
          <cell r="D87">
            <v>43021</v>
          </cell>
          <cell r="E87">
            <v>0.8125</v>
          </cell>
          <cell r="F87" t="str">
            <v>Campinense</v>
          </cell>
          <cell r="H87" t="str">
            <v>x</v>
          </cell>
          <cell r="J87" t="str">
            <v>Tatuí</v>
          </cell>
          <cell r="K87" t="str">
            <v xml:space="preserve">Cepe </v>
          </cell>
          <cell r="L87" t="str">
            <v>Natal</v>
          </cell>
          <cell r="Q87">
            <v>0</v>
          </cell>
          <cell r="R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  <cell r="Z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B88">
            <v>84</v>
          </cell>
          <cell r="C88" t="str">
            <v>02ª</v>
          </cell>
          <cell r="D88">
            <v>43021</v>
          </cell>
          <cell r="E88">
            <v>0.875</v>
          </cell>
          <cell r="F88" t="str">
            <v>Potiguar</v>
          </cell>
          <cell r="H88" t="str">
            <v>x</v>
          </cell>
          <cell r="J88" t="str">
            <v>Pytú</v>
          </cell>
          <cell r="K88" t="str">
            <v xml:space="preserve">Cepe </v>
          </cell>
          <cell r="L88" t="str">
            <v>Natal</v>
          </cell>
          <cell r="Q88">
            <v>0</v>
          </cell>
          <cell r="R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  <cell r="Z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B89">
            <v>85</v>
          </cell>
          <cell r="C89" t="str">
            <v>01ª</v>
          </cell>
          <cell r="D89">
            <v>43026</v>
          </cell>
          <cell r="E89">
            <v>0.8125</v>
          </cell>
          <cell r="F89" t="str">
            <v>AABB</v>
          </cell>
          <cell r="H89" t="str">
            <v>x</v>
          </cell>
          <cell r="J89" t="str">
            <v>Tatuí</v>
          </cell>
          <cell r="K89" t="str">
            <v xml:space="preserve">Cepe </v>
          </cell>
          <cell r="L89" t="str">
            <v>Natal</v>
          </cell>
          <cell r="Q89">
            <v>0</v>
          </cell>
          <cell r="R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  <cell r="Z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B90">
            <v>86</v>
          </cell>
          <cell r="C90" t="str">
            <v>02ª</v>
          </cell>
          <cell r="D90">
            <v>43026</v>
          </cell>
          <cell r="E90">
            <v>0.875</v>
          </cell>
          <cell r="F90" t="str">
            <v>Macau</v>
          </cell>
          <cell r="H90" t="str">
            <v>x</v>
          </cell>
          <cell r="J90" t="str">
            <v>Lambari</v>
          </cell>
          <cell r="K90" t="str">
            <v xml:space="preserve">Cepe </v>
          </cell>
          <cell r="L90" t="str">
            <v>Natal</v>
          </cell>
          <cell r="Q90">
            <v>0</v>
          </cell>
          <cell r="R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  <cell r="Z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B91">
            <v>87</v>
          </cell>
          <cell r="C91" t="str">
            <v>01ª</v>
          </cell>
          <cell r="D91">
            <v>43033</v>
          </cell>
          <cell r="E91">
            <v>0.8125</v>
          </cell>
          <cell r="F91" t="str">
            <v>Vitoria</v>
          </cell>
          <cell r="H91" t="str">
            <v>x</v>
          </cell>
          <cell r="J91" t="str">
            <v>Campinense</v>
          </cell>
          <cell r="K91" t="str">
            <v xml:space="preserve">Cepe </v>
          </cell>
          <cell r="L91" t="str">
            <v>Natal</v>
          </cell>
          <cell r="Q91">
            <v>0</v>
          </cell>
          <cell r="R91">
            <v>0</v>
          </cell>
          <cell r="T91">
            <v>0</v>
          </cell>
          <cell r="V91">
            <v>0</v>
          </cell>
          <cell r="W91">
            <v>0</v>
          </cell>
          <cell r="X91">
            <v>0</v>
          </cell>
          <cell r="Z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B92">
            <v>88</v>
          </cell>
          <cell r="C92" t="str">
            <v>02ª</v>
          </cell>
          <cell r="D92">
            <v>43033</v>
          </cell>
          <cell r="E92">
            <v>0.875</v>
          </cell>
          <cell r="F92" t="str">
            <v>Xaréu</v>
          </cell>
          <cell r="H92" t="str">
            <v>x</v>
          </cell>
          <cell r="J92" t="str">
            <v>Botafogo</v>
          </cell>
          <cell r="K92" t="str">
            <v xml:space="preserve">Cepe </v>
          </cell>
          <cell r="L92" t="str">
            <v>Natal</v>
          </cell>
          <cell r="Q92">
            <v>0</v>
          </cell>
          <cell r="R92">
            <v>0</v>
          </cell>
          <cell r="T92">
            <v>0</v>
          </cell>
          <cell r="V92">
            <v>0</v>
          </cell>
          <cell r="W92">
            <v>0</v>
          </cell>
          <cell r="X92">
            <v>0</v>
          </cell>
          <cell r="Z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B93">
            <v>89</v>
          </cell>
          <cell r="C93" t="str">
            <v>01ª</v>
          </cell>
          <cell r="D93">
            <v>43035</v>
          </cell>
          <cell r="E93">
            <v>0.8125</v>
          </cell>
          <cell r="F93" t="str">
            <v>Lambari</v>
          </cell>
          <cell r="H93" t="str">
            <v>x</v>
          </cell>
          <cell r="J93" t="str">
            <v>Pytú</v>
          </cell>
          <cell r="K93" t="str">
            <v xml:space="preserve">Cepe </v>
          </cell>
          <cell r="L93" t="str">
            <v>Natal</v>
          </cell>
          <cell r="Q93">
            <v>0</v>
          </cell>
          <cell r="R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  <cell r="Z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B94">
            <v>90</v>
          </cell>
          <cell r="C94" t="str">
            <v>02ª</v>
          </cell>
          <cell r="D94">
            <v>43035</v>
          </cell>
          <cell r="E94">
            <v>0.875</v>
          </cell>
          <cell r="F94" t="str">
            <v>Tatuí</v>
          </cell>
          <cell r="H94" t="str">
            <v>x</v>
          </cell>
          <cell r="J94" t="str">
            <v>Macau</v>
          </cell>
          <cell r="K94" t="str">
            <v xml:space="preserve">Cepe </v>
          </cell>
          <cell r="L94" t="str">
            <v>Natal</v>
          </cell>
          <cell r="Q94">
            <v>0</v>
          </cell>
          <cell r="R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  <cell r="Z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B95">
            <v>91</v>
          </cell>
          <cell r="C95" t="str">
            <v>01ª</v>
          </cell>
          <cell r="D95">
            <v>43040</v>
          </cell>
          <cell r="E95">
            <v>0.8125</v>
          </cell>
          <cell r="F95" t="str">
            <v>AABB</v>
          </cell>
          <cell r="H95" t="str">
            <v>x</v>
          </cell>
          <cell r="J95" t="str">
            <v>Vitoria</v>
          </cell>
          <cell r="K95" t="str">
            <v xml:space="preserve">Cepe </v>
          </cell>
          <cell r="L95" t="str">
            <v>Natal</v>
          </cell>
          <cell r="Q95">
            <v>0</v>
          </cell>
          <cell r="R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  <cell r="Z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B96">
            <v>92</v>
          </cell>
          <cell r="C96" t="str">
            <v>02ª</v>
          </cell>
          <cell r="D96">
            <v>43040</v>
          </cell>
          <cell r="E96">
            <v>0.875</v>
          </cell>
          <cell r="F96" t="str">
            <v>Xaréu</v>
          </cell>
          <cell r="H96" t="str">
            <v>x</v>
          </cell>
          <cell r="J96" t="str">
            <v>Potiguar</v>
          </cell>
          <cell r="K96" t="str">
            <v xml:space="preserve">Cepe </v>
          </cell>
          <cell r="L96" t="str">
            <v>Natal</v>
          </cell>
          <cell r="Q96">
            <v>0</v>
          </cell>
          <cell r="R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  <cell r="Z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B97">
            <v>93</v>
          </cell>
          <cell r="C97" t="str">
            <v>01ª</v>
          </cell>
          <cell r="D97">
            <v>43042</v>
          </cell>
          <cell r="E97">
            <v>0.83333333333333337</v>
          </cell>
          <cell r="F97" t="str">
            <v>Campinense</v>
          </cell>
          <cell r="H97" t="str">
            <v>x</v>
          </cell>
          <cell r="J97" t="str">
            <v>Botafogo</v>
          </cell>
          <cell r="K97" t="str">
            <v xml:space="preserve">Cepe </v>
          </cell>
          <cell r="L97" t="str">
            <v>Natal</v>
          </cell>
          <cell r="Q97">
            <v>0</v>
          </cell>
          <cell r="R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  <cell r="Z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B98">
            <v>94</v>
          </cell>
          <cell r="C98" t="str">
            <v>01ª</v>
          </cell>
          <cell r="D98">
            <v>43056</v>
          </cell>
          <cell r="E98">
            <v>0.8125</v>
          </cell>
          <cell r="F98" t="str">
            <v>2º  Colocado</v>
          </cell>
          <cell r="H98" t="str">
            <v>x</v>
          </cell>
          <cell r="J98" t="str">
            <v>3º  Colocado</v>
          </cell>
          <cell r="K98" t="str">
            <v xml:space="preserve">Cepe </v>
          </cell>
          <cell r="L98" t="str">
            <v>Natal</v>
          </cell>
          <cell r="Q98">
            <v>0</v>
          </cell>
          <cell r="R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  <cell r="Z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B99">
            <v>95</v>
          </cell>
          <cell r="C99" t="str">
            <v>02ª</v>
          </cell>
          <cell r="D99">
            <v>43056</v>
          </cell>
          <cell r="E99">
            <v>0.875</v>
          </cell>
          <cell r="F99" t="str">
            <v>1º  Colocado</v>
          </cell>
          <cell r="H99" t="str">
            <v>x</v>
          </cell>
          <cell r="J99" t="str">
            <v>4º  Colocado</v>
          </cell>
          <cell r="K99" t="str">
            <v xml:space="preserve">Cepe </v>
          </cell>
          <cell r="L99" t="str">
            <v>Natal</v>
          </cell>
          <cell r="Q99">
            <v>0</v>
          </cell>
          <cell r="R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  <cell r="Z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B100">
            <v>96</v>
          </cell>
          <cell r="C100" t="str">
            <v>01ª</v>
          </cell>
          <cell r="D100">
            <v>43068</v>
          </cell>
          <cell r="E100">
            <v>0.83333333333333337</v>
          </cell>
          <cell r="F100" t="str">
            <v>Venc.  2º  x  3º</v>
          </cell>
          <cell r="H100" t="str">
            <v>x</v>
          </cell>
          <cell r="J100" t="str">
            <v>Venc.  1º  x  4º</v>
          </cell>
          <cell r="K100" t="str">
            <v xml:space="preserve">Cepe </v>
          </cell>
          <cell r="L100" t="str">
            <v>Natal</v>
          </cell>
          <cell r="Q100">
            <v>0</v>
          </cell>
          <cell r="R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  <cell r="Z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B101">
            <v>97</v>
          </cell>
          <cell r="C101" t="str">
            <v>01ª</v>
          </cell>
          <cell r="D101">
            <v>43082</v>
          </cell>
          <cell r="E101">
            <v>0.83333333333333337</v>
          </cell>
          <cell r="F101" t="str">
            <v>Venc.  1º Turno</v>
          </cell>
          <cell r="H101" t="str">
            <v>x</v>
          </cell>
          <cell r="J101" t="str">
            <v>Venc.  2º Turno</v>
          </cell>
          <cell r="K101" t="str">
            <v xml:space="preserve">Cepe </v>
          </cell>
          <cell r="L101" t="str">
            <v>Natal</v>
          </cell>
          <cell r="Q101">
            <v>0</v>
          </cell>
          <cell r="R101">
            <v>0</v>
          </cell>
          <cell r="T101">
            <v>0</v>
          </cell>
          <cell r="V101">
            <v>0</v>
          </cell>
          <cell r="W101">
            <v>0</v>
          </cell>
          <cell r="X101">
            <v>0</v>
          </cell>
          <cell r="Z101">
            <v>0</v>
          </cell>
          <cell r="AB101">
            <v>0</v>
          </cell>
          <cell r="AC101">
            <v>0</v>
          </cell>
          <cell r="AD101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3">
          <cell r="B3" t="str">
            <v>Vitoria</v>
          </cell>
          <cell r="C3">
            <v>5</v>
          </cell>
          <cell r="D3">
            <v>6</v>
          </cell>
          <cell r="E3">
            <v>1</v>
          </cell>
          <cell r="F3">
            <v>0</v>
          </cell>
          <cell r="G3">
            <v>1</v>
          </cell>
          <cell r="H3">
            <v>2</v>
          </cell>
          <cell r="I3">
            <v>3</v>
          </cell>
          <cell r="J3">
            <v>4</v>
          </cell>
          <cell r="K3">
            <v>0</v>
          </cell>
          <cell r="L3">
            <v>4</v>
          </cell>
          <cell r="M3">
            <v>2</v>
          </cell>
          <cell r="N3">
            <v>4</v>
          </cell>
          <cell r="O3">
            <v>6</v>
          </cell>
          <cell r="P3">
            <v>-2</v>
          </cell>
          <cell r="Q3">
            <v>501280494.02999997</v>
          </cell>
          <cell r="R3">
            <v>8</v>
          </cell>
          <cell r="S3">
            <v>8</v>
          </cell>
          <cell r="T3">
            <v>9</v>
          </cell>
          <cell r="U3">
            <v>17</v>
          </cell>
          <cell r="V3">
            <v>0.27777777777777779</v>
          </cell>
        </row>
        <row r="4">
          <cell r="B4" t="str">
            <v>Tatuí</v>
          </cell>
          <cell r="C4">
            <v>1</v>
          </cell>
          <cell r="D4">
            <v>7</v>
          </cell>
          <cell r="E4">
            <v>0</v>
          </cell>
          <cell r="F4">
            <v>0</v>
          </cell>
          <cell r="G4">
            <v>0</v>
          </cell>
          <cell r="H4">
            <v>1</v>
          </cell>
          <cell r="I4">
            <v>6</v>
          </cell>
          <cell r="J4">
            <v>0</v>
          </cell>
          <cell r="K4">
            <v>1</v>
          </cell>
          <cell r="L4">
            <v>1</v>
          </cell>
          <cell r="M4">
            <v>13</v>
          </cell>
          <cell r="N4">
            <v>8</v>
          </cell>
          <cell r="O4">
            <v>21</v>
          </cell>
          <cell r="P4">
            <v>-20</v>
          </cell>
          <cell r="Q4">
            <v>100100193.04000001</v>
          </cell>
          <cell r="R4">
            <v>10</v>
          </cell>
          <cell r="S4">
            <v>9</v>
          </cell>
          <cell r="T4">
            <v>9</v>
          </cell>
          <cell r="U4">
            <v>18</v>
          </cell>
          <cell r="V4">
            <v>4.7619047619047616E-2</v>
          </cell>
        </row>
        <row r="5">
          <cell r="B5" t="str">
            <v>Lambari</v>
          </cell>
          <cell r="C5">
            <v>8</v>
          </cell>
          <cell r="D5">
            <v>8</v>
          </cell>
          <cell r="E5">
            <v>0</v>
          </cell>
          <cell r="F5">
            <v>1</v>
          </cell>
          <cell r="G5">
            <v>1</v>
          </cell>
          <cell r="H5">
            <v>5</v>
          </cell>
          <cell r="I5">
            <v>2</v>
          </cell>
          <cell r="J5">
            <v>2</v>
          </cell>
          <cell r="K5">
            <v>3</v>
          </cell>
          <cell r="L5">
            <v>5</v>
          </cell>
          <cell r="M5">
            <v>5</v>
          </cell>
          <cell r="N5">
            <v>2</v>
          </cell>
          <cell r="O5">
            <v>7</v>
          </cell>
          <cell r="P5">
            <v>-2</v>
          </cell>
          <cell r="Q5">
            <v>801280592.04999995</v>
          </cell>
          <cell r="R5">
            <v>6</v>
          </cell>
          <cell r="S5">
            <v>9</v>
          </cell>
          <cell r="T5">
            <v>9</v>
          </cell>
          <cell r="U5">
            <v>18</v>
          </cell>
          <cell r="V5">
            <v>0.33333333333333331</v>
          </cell>
        </row>
        <row r="6">
          <cell r="B6" t="str">
            <v>Xaréu</v>
          </cell>
          <cell r="C6">
            <v>14</v>
          </cell>
          <cell r="D6">
            <v>7</v>
          </cell>
          <cell r="E6">
            <v>2</v>
          </cell>
          <cell r="F6">
            <v>2</v>
          </cell>
          <cell r="G6">
            <v>4</v>
          </cell>
          <cell r="H6">
            <v>2</v>
          </cell>
          <cell r="I6">
            <v>1</v>
          </cell>
          <cell r="J6">
            <v>3</v>
          </cell>
          <cell r="K6">
            <v>5</v>
          </cell>
          <cell r="L6">
            <v>8</v>
          </cell>
          <cell r="M6">
            <v>1</v>
          </cell>
          <cell r="N6">
            <v>0</v>
          </cell>
          <cell r="O6">
            <v>1</v>
          </cell>
          <cell r="P6">
            <v>7</v>
          </cell>
          <cell r="Q6">
            <v>1404370893.0599999</v>
          </cell>
          <cell r="R6">
            <v>3</v>
          </cell>
          <cell r="S6">
            <v>9</v>
          </cell>
          <cell r="T6">
            <v>9</v>
          </cell>
          <cell r="U6">
            <v>18</v>
          </cell>
          <cell r="V6">
            <v>0.66666666666666663</v>
          </cell>
        </row>
        <row r="7">
          <cell r="B7" t="str">
            <v>Botafogo</v>
          </cell>
          <cell r="C7">
            <v>16</v>
          </cell>
          <cell r="D7">
            <v>7</v>
          </cell>
          <cell r="E7">
            <v>3</v>
          </cell>
          <cell r="F7">
            <v>2</v>
          </cell>
          <cell r="G7">
            <v>5</v>
          </cell>
          <cell r="H7">
            <v>1</v>
          </cell>
          <cell r="I7">
            <v>1</v>
          </cell>
          <cell r="J7">
            <v>8</v>
          </cell>
          <cell r="K7">
            <v>3</v>
          </cell>
          <cell r="L7">
            <v>11</v>
          </cell>
          <cell r="M7">
            <v>1</v>
          </cell>
          <cell r="N7">
            <v>1</v>
          </cell>
          <cell r="O7">
            <v>2</v>
          </cell>
          <cell r="P7">
            <v>9</v>
          </cell>
          <cell r="Q7">
            <v>1605391193.0699999</v>
          </cell>
          <cell r="R7">
            <v>2</v>
          </cell>
          <cell r="S7">
            <v>9</v>
          </cell>
          <cell r="T7">
            <v>9</v>
          </cell>
          <cell r="U7">
            <v>18</v>
          </cell>
          <cell r="V7">
            <v>0.76190476190476186</v>
          </cell>
        </row>
        <row r="8">
          <cell r="B8" t="str">
            <v>Potiguar</v>
          </cell>
          <cell r="C8">
            <v>10</v>
          </cell>
          <cell r="D8">
            <v>6</v>
          </cell>
          <cell r="E8">
            <v>1</v>
          </cell>
          <cell r="F8">
            <v>2</v>
          </cell>
          <cell r="G8">
            <v>3</v>
          </cell>
          <cell r="H8">
            <v>1</v>
          </cell>
          <cell r="I8">
            <v>2</v>
          </cell>
          <cell r="J8">
            <v>4</v>
          </cell>
          <cell r="K8">
            <v>7</v>
          </cell>
          <cell r="L8">
            <v>11</v>
          </cell>
          <cell r="M8">
            <v>5</v>
          </cell>
          <cell r="N8">
            <v>6</v>
          </cell>
          <cell r="O8">
            <v>11</v>
          </cell>
          <cell r="P8">
            <v>0</v>
          </cell>
          <cell r="Q8">
            <v>1003301194.08</v>
          </cell>
          <cell r="R8">
            <v>4</v>
          </cell>
          <cell r="S8">
            <v>9</v>
          </cell>
          <cell r="T8">
            <v>8</v>
          </cell>
          <cell r="U8">
            <v>17</v>
          </cell>
          <cell r="V8">
            <v>0.55555555555555558</v>
          </cell>
        </row>
        <row r="9">
          <cell r="B9" t="str">
            <v>Campinense</v>
          </cell>
          <cell r="C9">
            <v>10</v>
          </cell>
          <cell r="D9">
            <v>7</v>
          </cell>
          <cell r="E9">
            <v>1</v>
          </cell>
          <cell r="F9">
            <v>1</v>
          </cell>
          <cell r="G9">
            <v>2</v>
          </cell>
          <cell r="H9">
            <v>4</v>
          </cell>
          <cell r="I9">
            <v>1</v>
          </cell>
          <cell r="J9">
            <v>3</v>
          </cell>
          <cell r="K9">
            <v>9</v>
          </cell>
          <cell r="L9">
            <v>12</v>
          </cell>
          <cell r="M9">
            <v>1</v>
          </cell>
          <cell r="N9">
            <v>3</v>
          </cell>
          <cell r="O9">
            <v>4</v>
          </cell>
          <cell r="P9">
            <v>8</v>
          </cell>
          <cell r="Q9">
            <v>1002381293.09</v>
          </cell>
          <cell r="R9">
            <v>5</v>
          </cell>
          <cell r="S9">
            <v>9</v>
          </cell>
          <cell r="T9">
            <v>9</v>
          </cell>
          <cell r="U9">
            <v>18</v>
          </cell>
          <cell r="V9">
            <v>0.47619047619047616</v>
          </cell>
        </row>
        <row r="10">
          <cell r="B10" t="str">
            <v>AABB</v>
          </cell>
          <cell r="C10">
            <v>5</v>
          </cell>
          <cell r="D10">
            <v>7</v>
          </cell>
          <cell r="E10">
            <v>1</v>
          </cell>
          <cell r="F10">
            <v>0</v>
          </cell>
          <cell r="G10">
            <v>1</v>
          </cell>
          <cell r="H10">
            <v>2</v>
          </cell>
          <cell r="I10">
            <v>4</v>
          </cell>
          <cell r="J10">
            <v>2</v>
          </cell>
          <cell r="K10">
            <v>1</v>
          </cell>
          <cell r="L10">
            <v>3</v>
          </cell>
          <cell r="M10">
            <v>5</v>
          </cell>
          <cell r="N10">
            <v>3</v>
          </cell>
          <cell r="O10">
            <v>8</v>
          </cell>
          <cell r="P10">
            <v>-5</v>
          </cell>
          <cell r="Q10">
            <v>501250393.10000002</v>
          </cell>
          <cell r="R10">
            <v>9</v>
          </cell>
          <cell r="S10">
            <v>9</v>
          </cell>
          <cell r="T10">
            <v>9</v>
          </cell>
          <cell r="U10">
            <v>18</v>
          </cell>
          <cell r="V10">
            <v>0.23809523809523808</v>
          </cell>
        </row>
        <row r="11">
          <cell r="B11" t="str">
            <v>Pytú</v>
          </cell>
          <cell r="C11">
            <v>5</v>
          </cell>
          <cell r="D11">
            <v>6</v>
          </cell>
          <cell r="E11">
            <v>1</v>
          </cell>
          <cell r="F11">
            <v>0</v>
          </cell>
          <cell r="G11">
            <v>1</v>
          </cell>
          <cell r="H11">
            <v>2</v>
          </cell>
          <cell r="I11">
            <v>3</v>
          </cell>
          <cell r="J11">
            <v>5</v>
          </cell>
          <cell r="K11">
            <v>1</v>
          </cell>
          <cell r="L11">
            <v>6</v>
          </cell>
          <cell r="M11">
            <v>3</v>
          </cell>
          <cell r="N11">
            <v>3</v>
          </cell>
          <cell r="O11">
            <v>6</v>
          </cell>
          <cell r="P11">
            <v>0</v>
          </cell>
          <cell r="Q11">
            <v>501300694.11000001</v>
          </cell>
          <cell r="R11">
            <v>7</v>
          </cell>
          <cell r="S11">
            <v>9</v>
          </cell>
          <cell r="T11">
            <v>8</v>
          </cell>
          <cell r="U11">
            <v>17</v>
          </cell>
          <cell r="V11">
            <v>0.27777777777777779</v>
          </cell>
        </row>
        <row r="12">
          <cell r="B12" t="str">
            <v>Macau</v>
          </cell>
          <cell r="C12">
            <v>20</v>
          </cell>
          <cell r="D12">
            <v>8</v>
          </cell>
          <cell r="E12">
            <v>3</v>
          </cell>
          <cell r="F12">
            <v>3</v>
          </cell>
          <cell r="G12">
            <v>6</v>
          </cell>
          <cell r="H12">
            <v>2</v>
          </cell>
          <cell r="I12">
            <v>0</v>
          </cell>
          <cell r="J12">
            <v>3</v>
          </cell>
          <cell r="K12">
            <v>6</v>
          </cell>
          <cell r="L12">
            <v>9</v>
          </cell>
          <cell r="M12">
            <v>0</v>
          </cell>
          <cell r="N12">
            <v>2</v>
          </cell>
          <cell r="O12">
            <v>2</v>
          </cell>
          <cell r="P12">
            <v>7</v>
          </cell>
          <cell r="Q12">
            <v>2006370992.1199999</v>
          </cell>
          <cell r="R12">
            <v>1</v>
          </cell>
          <cell r="S12">
            <v>9</v>
          </cell>
          <cell r="T12">
            <v>9</v>
          </cell>
          <cell r="U12">
            <v>18</v>
          </cell>
          <cell r="V12">
            <v>0.83333333333333337</v>
          </cell>
        </row>
      </sheetData>
      <sheetData sheetId="6" refreshError="1"/>
      <sheetData sheetId="7" refreshError="1">
        <row r="1">
          <cell r="G1" t="str">
            <v>Corinthians SP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Jogos"/>
      <sheetName val=" Classif. Novos 1º Turno"/>
      <sheetName val="Carreira"/>
      <sheetName val="Ranking"/>
      <sheetName val="Pontuação"/>
      <sheetName val="Plan2"/>
      <sheetName val="Meu Ti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D3">
            <v>7</v>
          </cell>
          <cell r="R3">
            <v>6</v>
          </cell>
        </row>
        <row r="4">
          <cell r="R4">
            <v>2</v>
          </cell>
        </row>
        <row r="5">
          <cell r="R5">
            <v>3</v>
          </cell>
        </row>
        <row r="6">
          <cell r="R6">
            <v>4</v>
          </cell>
        </row>
        <row r="7">
          <cell r="R7">
            <v>1</v>
          </cell>
        </row>
        <row r="8">
          <cell r="R8">
            <v>7</v>
          </cell>
        </row>
        <row r="9">
          <cell r="R9">
            <v>5</v>
          </cell>
        </row>
        <row r="10">
          <cell r="R10">
            <v>8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Jogos"/>
      <sheetName val=" Classif. Novos 1º Turno"/>
      <sheetName val="Carreira"/>
      <sheetName val="Ranking"/>
      <sheetName val="Pontuação"/>
      <sheetName val="Plan2"/>
      <sheetName val="Meu Time"/>
    </sheetNames>
    <sheetDataSet>
      <sheetData sheetId="0" refreshError="1"/>
      <sheetData sheetId="1" refreshError="1"/>
      <sheetData sheetId="2">
        <row r="3">
          <cell r="C3" t="str">
            <v>CHAPE</v>
          </cell>
          <cell r="D3">
            <v>3</v>
          </cell>
          <cell r="E3">
            <v>1</v>
          </cell>
          <cell r="H3">
            <v>1</v>
          </cell>
          <cell r="I3">
            <v>0</v>
          </cell>
          <cell r="J3">
            <v>0</v>
          </cell>
          <cell r="M3">
            <v>4</v>
          </cell>
          <cell r="P3">
            <v>2</v>
          </cell>
        </row>
        <row r="4">
          <cell r="C4" t="str">
            <v>BARCA</v>
          </cell>
          <cell r="D4">
            <v>3</v>
          </cell>
          <cell r="E4">
            <v>1</v>
          </cell>
          <cell r="H4">
            <v>1</v>
          </cell>
          <cell r="I4">
            <v>0</v>
          </cell>
          <cell r="J4">
            <v>0</v>
          </cell>
          <cell r="M4">
            <v>2</v>
          </cell>
          <cell r="P4">
            <v>0</v>
          </cell>
        </row>
        <row r="5">
          <cell r="C5" t="str">
            <v>PYTU</v>
          </cell>
          <cell r="D5">
            <v>0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M5">
            <v>0</v>
          </cell>
          <cell r="P5">
            <v>0</v>
          </cell>
        </row>
        <row r="6">
          <cell r="C6" t="str">
            <v>PSV</v>
          </cell>
          <cell r="D6">
            <v>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M6">
            <v>0</v>
          </cell>
          <cell r="P6">
            <v>0</v>
          </cell>
        </row>
        <row r="7">
          <cell r="C7" t="str">
            <v>FLUMINENSE</v>
          </cell>
          <cell r="D7">
            <v>0</v>
          </cell>
          <cell r="E7">
            <v>1</v>
          </cell>
          <cell r="H7">
            <v>0</v>
          </cell>
          <cell r="I7">
            <v>0</v>
          </cell>
          <cell r="J7">
            <v>1</v>
          </cell>
          <cell r="M7">
            <v>2</v>
          </cell>
          <cell r="P7">
            <v>4</v>
          </cell>
        </row>
        <row r="8">
          <cell r="C8" t="str">
            <v>JUVENTUS</v>
          </cell>
          <cell r="D8">
            <v>0</v>
          </cell>
          <cell r="E8">
            <v>1</v>
          </cell>
          <cell r="H8">
            <v>0</v>
          </cell>
          <cell r="I8">
            <v>0</v>
          </cell>
          <cell r="J8">
            <v>1</v>
          </cell>
          <cell r="M8">
            <v>0</v>
          </cell>
          <cell r="P8">
            <v>2</v>
          </cell>
        </row>
      </sheetData>
      <sheetData sheetId="3" refreshError="1"/>
      <sheetData sheetId="4" refreshError="1"/>
      <sheetData sheetId="5">
        <row r="3">
          <cell r="D3">
            <v>0</v>
          </cell>
        </row>
        <row r="4">
          <cell r="C4">
            <v>0</v>
          </cell>
        </row>
        <row r="5">
          <cell r="D5">
            <v>1</v>
          </cell>
        </row>
        <row r="6">
          <cell r="D6">
            <v>1</v>
          </cell>
        </row>
        <row r="7">
          <cell r="D7">
            <v>1</v>
          </cell>
        </row>
        <row r="8">
          <cell r="D8">
            <v>1</v>
          </cell>
        </row>
      </sheetData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Jogos"/>
      <sheetName val="Classificação Master 1º Turno"/>
      <sheetName val="Carreira"/>
      <sheetName val="Ranking"/>
      <sheetName val="Pontuação"/>
      <sheetName val="Plan2"/>
      <sheetName val="Meu Time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D3">
            <v>7</v>
          </cell>
          <cell r="R3">
            <v>1</v>
          </cell>
        </row>
        <row r="4">
          <cell r="R4">
            <v>2</v>
          </cell>
        </row>
        <row r="5">
          <cell r="R5">
            <v>3</v>
          </cell>
        </row>
        <row r="6">
          <cell r="R6">
            <v>8</v>
          </cell>
        </row>
        <row r="7">
          <cell r="R7">
            <v>4</v>
          </cell>
        </row>
        <row r="8">
          <cell r="R8">
            <v>5</v>
          </cell>
        </row>
        <row r="9">
          <cell r="R9">
            <v>6</v>
          </cell>
        </row>
        <row r="10">
          <cell r="R10">
            <v>7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Jogos"/>
      <sheetName val="Classificação Master 1º Turno"/>
      <sheetName val="Carreira"/>
      <sheetName val="Ranking"/>
      <sheetName val="Pontuação"/>
    </sheetNames>
    <sheetDataSet>
      <sheetData sheetId="0" refreshError="1"/>
      <sheetData sheetId="1" refreshError="1"/>
      <sheetData sheetId="2">
        <row r="3">
          <cell r="C3" t="str">
            <v>PSG</v>
          </cell>
          <cell r="D3">
            <v>3</v>
          </cell>
          <cell r="E3">
            <v>1</v>
          </cell>
          <cell r="H3">
            <v>1</v>
          </cell>
          <cell r="I3">
            <v>0</v>
          </cell>
          <cell r="J3">
            <v>0</v>
          </cell>
          <cell r="M3">
            <v>4</v>
          </cell>
          <cell r="P3">
            <v>0</v>
          </cell>
        </row>
        <row r="4">
          <cell r="C4" t="str">
            <v>MACAU</v>
          </cell>
          <cell r="D4">
            <v>0</v>
          </cell>
          <cell r="E4">
            <v>0</v>
          </cell>
          <cell r="H4">
            <v>0</v>
          </cell>
          <cell r="I4">
            <v>0</v>
          </cell>
          <cell r="J4">
            <v>0</v>
          </cell>
          <cell r="M4">
            <v>0</v>
          </cell>
          <cell r="P4">
            <v>0</v>
          </cell>
        </row>
        <row r="5">
          <cell r="C5" t="str">
            <v>XAREU</v>
          </cell>
          <cell r="D5">
            <v>0</v>
          </cell>
        </row>
        <row r="6">
          <cell r="C6" t="str">
            <v>ASPEVE</v>
          </cell>
          <cell r="D6">
            <v>0</v>
          </cell>
        </row>
        <row r="7">
          <cell r="C7" t="str">
            <v>VITÓRIA</v>
          </cell>
          <cell r="D7">
            <v>0</v>
          </cell>
        </row>
        <row r="8">
          <cell r="C8" t="str">
            <v>FOLGA</v>
          </cell>
          <cell r="D8">
            <v>0</v>
          </cell>
        </row>
        <row r="9">
          <cell r="C9" t="str">
            <v>JUVENTUDE</v>
          </cell>
          <cell r="D9">
            <v>0</v>
          </cell>
        </row>
        <row r="10">
          <cell r="C10" t="str">
            <v>POTYGUAR</v>
          </cell>
          <cell r="D10">
            <v>0</v>
          </cell>
        </row>
        <row r="11">
          <cell r="C11" t="str">
            <v>SEDE</v>
          </cell>
          <cell r="D11">
            <v>0</v>
          </cell>
          <cell r="E11">
            <v>0</v>
          </cell>
        </row>
        <row r="12">
          <cell r="C12" t="str">
            <v>JUVENTUS</v>
          </cell>
          <cell r="D12">
            <v>0</v>
          </cell>
          <cell r="E12">
            <v>1</v>
          </cell>
          <cell r="H12">
            <v>0</v>
          </cell>
          <cell r="I12">
            <v>0</v>
          </cell>
          <cell r="J12">
            <v>1</v>
          </cell>
          <cell r="M12">
            <v>0</v>
          </cell>
          <cell r="P12">
            <v>4</v>
          </cell>
        </row>
      </sheetData>
      <sheetData sheetId="3" refreshError="1"/>
      <sheetData sheetId="4" refreshError="1"/>
      <sheetData sheetId="5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1</v>
          </cell>
        </row>
        <row r="9">
          <cell r="D9">
            <v>0</v>
          </cell>
        </row>
        <row r="10">
          <cell r="D10">
            <v>1</v>
          </cell>
        </row>
        <row r="11">
          <cell r="D11">
            <v>0</v>
          </cell>
        </row>
        <row r="12">
          <cell r="D12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Jogos"/>
      <sheetName val="Classif. Sessentão 2º Turno"/>
      <sheetName val="Carreira"/>
      <sheetName val="Ranking"/>
      <sheetName val="Pontuação"/>
      <sheetName val="Plan2"/>
      <sheetName val="Meu Time"/>
      <sheetName val="Plan1"/>
    </sheetNames>
    <sheetDataSet>
      <sheetData sheetId="0" refreshError="1"/>
      <sheetData sheetId="1" refreshError="1"/>
      <sheetData sheetId="2">
        <row r="3">
          <cell r="C3" t="str">
            <v>FOLGA</v>
          </cell>
        </row>
      </sheetData>
      <sheetData sheetId="3" refreshError="1"/>
      <sheetData sheetId="4" refreshError="1"/>
      <sheetData sheetId="5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ão 2019"/>
      <sheetName val="Novos_2019"/>
      <sheetName val="Tab. Master 2019"/>
      <sheetName val="Tab. Sênior 2019"/>
      <sheetName val="Estatisticas 2019"/>
    </sheetNames>
    <sheetDataSet>
      <sheetData sheetId="0">
        <row r="232">
          <cell r="C232">
            <v>223</v>
          </cell>
        </row>
      </sheetData>
      <sheetData sheetId="1">
        <row r="15">
          <cell r="Q15">
            <v>0</v>
          </cell>
          <cell r="S15"/>
        </row>
        <row r="83">
          <cell r="B83" t="str">
            <v>3º COLOCADO:</v>
          </cell>
        </row>
        <row r="84">
          <cell r="B84" t="str">
            <v>VICE CAMPEÃO:</v>
          </cell>
        </row>
        <row r="85">
          <cell r="B85" t="str">
            <v>CAMPEÃO:</v>
          </cell>
        </row>
        <row r="86">
          <cell r="B86" t="str">
            <v>DISCIPLINA</v>
          </cell>
        </row>
      </sheetData>
      <sheetData sheetId="2">
        <row r="25">
          <cell r="X25" t="str">
            <v>TATIDENTE</v>
          </cell>
        </row>
        <row r="88">
          <cell r="B88" t="str">
            <v>3º COLOCADO:</v>
          </cell>
        </row>
        <row r="89">
          <cell r="B89" t="str">
            <v>VICE CAMPEÃO:</v>
          </cell>
        </row>
        <row r="90">
          <cell r="B90" t="str">
            <v>CAMPEÃO:</v>
          </cell>
        </row>
        <row r="91">
          <cell r="B91" t="str">
            <v>DISCIPLINA</v>
          </cell>
        </row>
      </sheetData>
      <sheetData sheetId="3">
        <row r="21">
          <cell r="X21" t="str">
            <v>MACAU</v>
          </cell>
        </row>
        <row r="31">
          <cell r="P31">
            <v>0</v>
          </cell>
          <cell r="Q31">
            <v>0</v>
          </cell>
          <cell r="R31"/>
        </row>
        <row r="106">
          <cell r="S106"/>
        </row>
        <row r="114">
          <cell r="B114" t="str">
            <v>3º COLOCADO:</v>
          </cell>
        </row>
        <row r="115">
          <cell r="B115" t="str">
            <v>VICE CAMPEÃO:</v>
          </cell>
        </row>
        <row r="116">
          <cell r="B116" t="str">
            <v>CAMPEÃO:</v>
          </cell>
        </row>
        <row r="117">
          <cell r="B117" t="str">
            <v>DISCIPLINA</v>
          </cell>
        </row>
        <row r="118">
          <cell r="S118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34"/>
  <sheetViews>
    <sheetView zoomScale="120" zoomScaleNormal="120" workbookViewId="0">
      <selection activeCell="F15" sqref="F15"/>
    </sheetView>
  </sheetViews>
  <sheetFormatPr defaultRowHeight="15" x14ac:dyDescent="0.25"/>
  <cols>
    <col min="1" max="1" width="10.7109375" bestFit="1" customWidth="1"/>
    <col min="3" max="3" width="11.7109375" customWidth="1"/>
    <col min="4" max="4" width="7.28515625" customWidth="1"/>
    <col min="5" max="5" width="7.85546875" customWidth="1"/>
    <col min="6" max="6" width="13.140625" customWidth="1"/>
    <col min="9" max="9" width="18.42578125" bestFit="1" customWidth="1"/>
    <col min="10" max="10" width="5.140625" customWidth="1"/>
    <col min="11" max="11" width="14.85546875" bestFit="1" customWidth="1"/>
    <col min="12" max="12" width="9.7109375" bestFit="1" customWidth="1"/>
    <col min="14" max="14" width="4.5703125" customWidth="1"/>
    <col min="15" max="15" width="14.85546875" bestFit="1" customWidth="1"/>
    <col min="16" max="16" width="9.5703125" customWidth="1"/>
  </cols>
  <sheetData>
    <row r="2" spans="1:16" ht="15.75" thickBot="1" x14ac:dyDescent="0.3"/>
    <row r="3" spans="1:16" ht="30.75" thickBot="1" x14ac:dyDescent="0.3">
      <c r="C3" s="994" t="s">
        <v>309</v>
      </c>
      <c r="D3" s="995" t="s">
        <v>17</v>
      </c>
      <c r="E3" s="995" t="s">
        <v>310</v>
      </c>
      <c r="F3" s="995" t="s">
        <v>332</v>
      </c>
      <c r="G3" s="996" t="s">
        <v>335</v>
      </c>
      <c r="H3" s="997" t="s">
        <v>333</v>
      </c>
      <c r="I3" s="998" t="s">
        <v>21</v>
      </c>
      <c r="K3" s="991" t="s">
        <v>333</v>
      </c>
      <c r="L3" s="992" t="s">
        <v>17</v>
      </c>
      <c r="M3" s="993" t="s">
        <v>310</v>
      </c>
      <c r="O3" s="1305" t="s">
        <v>318</v>
      </c>
      <c r="P3" s="1306"/>
    </row>
    <row r="4" spans="1:16" x14ac:dyDescent="0.25">
      <c r="B4" s="627"/>
      <c r="C4" s="918">
        <v>44232</v>
      </c>
      <c r="D4" s="1010">
        <f>L10</f>
        <v>0.85416666666666663</v>
      </c>
      <c r="E4" s="1010" t="str">
        <f>M10</f>
        <v>Único</v>
      </c>
      <c r="F4" s="1011" t="s">
        <v>160</v>
      </c>
      <c r="G4" s="71">
        <v>1</v>
      </c>
      <c r="H4" s="71" t="s">
        <v>329</v>
      </c>
      <c r="I4" s="1012" t="s">
        <v>243</v>
      </c>
      <c r="K4" s="979" t="s">
        <v>330</v>
      </c>
      <c r="L4" s="980">
        <v>0.35416666666666669</v>
      </c>
      <c r="M4" s="981" t="s">
        <v>315</v>
      </c>
      <c r="O4" s="4" t="s">
        <v>2</v>
      </c>
      <c r="P4" s="975">
        <v>44243</v>
      </c>
    </row>
    <row r="5" spans="1:16" x14ac:dyDescent="0.25">
      <c r="B5" s="627"/>
      <c r="C5" s="936">
        <f>C4+1</f>
        <v>44233</v>
      </c>
      <c r="D5" s="999">
        <f>L4</f>
        <v>0.35416666666666669</v>
      </c>
      <c r="E5" s="999" t="str">
        <f>M4</f>
        <v>Único</v>
      </c>
      <c r="F5" s="1000" t="s">
        <v>117</v>
      </c>
      <c r="G5" s="81">
        <v>1</v>
      </c>
      <c r="H5" s="81" t="s">
        <v>330</v>
      </c>
      <c r="I5" s="1307" t="s">
        <v>243</v>
      </c>
      <c r="K5" s="982" t="s">
        <v>330</v>
      </c>
      <c r="L5" s="978">
        <v>0.32291666666666669</v>
      </c>
      <c r="M5" s="983" t="s">
        <v>56</v>
      </c>
      <c r="O5" s="7" t="s">
        <v>2</v>
      </c>
      <c r="P5" s="976">
        <v>44244</v>
      </c>
    </row>
    <row r="6" spans="1:16" ht="15.75" thickBot="1" x14ac:dyDescent="0.3">
      <c r="B6" s="627"/>
      <c r="C6" s="936">
        <v>44234</v>
      </c>
      <c r="D6" s="999">
        <f>L4</f>
        <v>0.35416666666666669</v>
      </c>
      <c r="E6" s="999" t="str">
        <f>M4</f>
        <v>Único</v>
      </c>
      <c r="F6" s="1000" t="s">
        <v>117</v>
      </c>
      <c r="G6" s="81">
        <v>1</v>
      </c>
      <c r="H6" s="81" t="s">
        <v>330</v>
      </c>
      <c r="I6" s="1307"/>
      <c r="K6" s="984" t="s">
        <v>330</v>
      </c>
      <c r="L6" s="985">
        <v>0.3888888888888889</v>
      </c>
      <c r="M6" s="986" t="s">
        <v>57</v>
      </c>
      <c r="O6" s="628" t="s">
        <v>323</v>
      </c>
      <c r="P6" s="976">
        <v>44263</v>
      </c>
    </row>
    <row r="7" spans="1:16" ht="15.75" thickBot="1" x14ac:dyDescent="0.3">
      <c r="B7" s="627"/>
      <c r="C7" s="1013"/>
      <c r="D7" s="999"/>
      <c r="E7" s="999"/>
      <c r="F7" s="1001"/>
      <c r="G7" s="81"/>
      <c r="H7" s="81"/>
      <c r="I7" s="1014"/>
      <c r="K7" s="979" t="s">
        <v>334</v>
      </c>
      <c r="L7" s="980">
        <v>0.66666666666666663</v>
      </c>
      <c r="M7" s="981" t="s">
        <v>315</v>
      </c>
      <c r="O7" s="628" t="s">
        <v>6</v>
      </c>
      <c r="P7" s="976">
        <v>44288</v>
      </c>
    </row>
    <row r="8" spans="1:16" x14ac:dyDescent="0.25">
      <c r="B8" s="627"/>
      <c r="C8" s="936">
        <v>44237</v>
      </c>
      <c r="D8" s="999">
        <f>L10</f>
        <v>0.85416666666666663</v>
      </c>
      <c r="E8" s="999" t="str">
        <f>M10</f>
        <v>Único</v>
      </c>
      <c r="F8" s="1011" t="s">
        <v>160</v>
      </c>
      <c r="G8" s="81"/>
      <c r="H8" s="81"/>
      <c r="I8" s="1014"/>
      <c r="K8" s="982" t="s">
        <v>334</v>
      </c>
      <c r="L8" s="978">
        <v>0.65625</v>
      </c>
      <c r="M8" s="983" t="s">
        <v>56</v>
      </c>
      <c r="O8" s="7" t="s">
        <v>9</v>
      </c>
      <c r="P8" s="976">
        <v>43942</v>
      </c>
    </row>
    <row r="9" spans="1:16" ht="15.75" thickBot="1" x14ac:dyDescent="0.3">
      <c r="A9" s="625"/>
      <c r="B9" s="627"/>
      <c r="C9" s="936">
        <v>44239</v>
      </c>
      <c r="D9" s="999"/>
      <c r="E9" s="999"/>
      <c r="F9" s="1002" t="s">
        <v>331</v>
      </c>
      <c r="G9" s="81"/>
      <c r="H9" s="81"/>
      <c r="I9" s="1014"/>
      <c r="K9" s="984" t="s">
        <v>334</v>
      </c>
      <c r="L9" s="985">
        <v>0.72222222222222221</v>
      </c>
      <c r="M9" s="986" t="s">
        <v>57</v>
      </c>
      <c r="O9" s="7" t="s">
        <v>13</v>
      </c>
      <c r="P9" s="976">
        <v>43952</v>
      </c>
    </row>
    <row r="10" spans="1:16" x14ac:dyDescent="0.25">
      <c r="A10" s="625"/>
      <c r="B10" s="627"/>
      <c r="C10" s="936">
        <v>44240</v>
      </c>
      <c r="D10" s="999"/>
      <c r="E10" s="999"/>
      <c r="F10" s="1002" t="s">
        <v>331</v>
      </c>
      <c r="G10" s="81"/>
      <c r="H10" s="81"/>
      <c r="I10" s="1014"/>
      <c r="K10" s="979" t="s">
        <v>329</v>
      </c>
      <c r="L10" s="980">
        <v>0.85416666666666663</v>
      </c>
      <c r="M10" s="981" t="s">
        <v>315</v>
      </c>
      <c r="O10" s="7" t="s">
        <v>23</v>
      </c>
      <c r="P10" s="976">
        <v>44325</v>
      </c>
    </row>
    <row r="11" spans="1:16" x14ac:dyDescent="0.25">
      <c r="B11" s="626"/>
      <c r="C11" s="936">
        <f>C9+2</f>
        <v>44241</v>
      </c>
      <c r="D11" s="999"/>
      <c r="E11" s="999"/>
      <c r="F11" s="1003" t="s">
        <v>2</v>
      </c>
      <c r="G11" s="81"/>
      <c r="H11" s="81"/>
      <c r="I11" s="1014"/>
      <c r="K11" s="982" t="s">
        <v>329</v>
      </c>
      <c r="L11" s="978">
        <v>0.8125</v>
      </c>
      <c r="M11" s="983" t="s">
        <v>56</v>
      </c>
      <c r="O11" s="7" t="s">
        <v>28</v>
      </c>
      <c r="P11" s="976">
        <v>44350</v>
      </c>
    </row>
    <row r="12" spans="1:16" ht="15.75" thickBot="1" x14ac:dyDescent="0.3">
      <c r="B12" s="626"/>
      <c r="C12" s="936">
        <f>C11+1</f>
        <v>44242</v>
      </c>
      <c r="D12" s="999"/>
      <c r="E12" s="999"/>
      <c r="F12" s="1003" t="s">
        <v>2</v>
      </c>
      <c r="G12" s="81"/>
      <c r="H12" s="81"/>
      <c r="I12" s="1014"/>
      <c r="K12" s="984" t="s">
        <v>329</v>
      </c>
      <c r="L12" s="985">
        <v>0.875</v>
      </c>
      <c r="M12" s="986" t="s">
        <v>57</v>
      </c>
      <c r="O12" s="7" t="s">
        <v>30</v>
      </c>
      <c r="P12" s="976">
        <v>44416</v>
      </c>
    </row>
    <row r="13" spans="1:16" x14ac:dyDescent="0.25">
      <c r="B13" s="626"/>
      <c r="C13" s="936">
        <f>C12+1</f>
        <v>44243</v>
      </c>
      <c r="D13" s="999"/>
      <c r="E13" s="999"/>
      <c r="F13" s="1003" t="s">
        <v>2</v>
      </c>
      <c r="G13" s="81"/>
      <c r="H13" s="81"/>
      <c r="I13" s="1014"/>
      <c r="O13" s="7" t="s">
        <v>31</v>
      </c>
      <c r="P13" s="976">
        <v>44446</v>
      </c>
    </row>
    <row r="14" spans="1:16" x14ac:dyDescent="0.25">
      <c r="B14" s="626"/>
      <c r="C14" s="936">
        <f>C8+7</f>
        <v>44244</v>
      </c>
      <c r="D14" s="999"/>
      <c r="E14" s="999"/>
      <c r="F14" s="1003" t="s">
        <v>236</v>
      </c>
      <c r="G14" s="81"/>
      <c r="H14" s="81"/>
      <c r="I14" s="1014"/>
      <c r="O14" s="7" t="s">
        <v>34</v>
      </c>
      <c r="P14" s="976">
        <v>44481</v>
      </c>
    </row>
    <row r="15" spans="1:16" x14ac:dyDescent="0.25">
      <c r="B15" s="627"/>
      <c r="C15" s="936">
        <v>44246</v>
      </c>
      <c r="D15" s="999">
        <f>L10</f>
        <v>0.85416666666666663</v>
      </c>
      <c r="E15" s="999" t="str">
        <f>M10</f>
        <v>Único</v>
      </c>
      <c r="F15" s="1004" t="s">
        <v>235</v>
      </c>
      <c r="G15" s="81">
        <v>1</v>
      </c>
      <c r="H15" s="81" t="str">
        <f>K10</f>
        <v>Noite</v>
      </c>
      <c r="I15" s="1015" t="s">
        <v>243</v>
      </c>
      <c r="O15" s="7" t="s">
        <v>37</v>
      </c>
      <c r="P15" s="976">
        <v>44502</v>
      </c>
    </row>
    <row r="16" spans="1:16" x14ac:dyDescent="0.25">
      <c r="B16" s="627"/>
      <c r="C16" s="936">
        <v>44247</v>
      </c>
      <c r="D16" s="999">
        <f>L4</f>
        <v>0.35416666666666669</v>
      </c>
      <c r="E16" s="999" t="str">
        <f>M4</f>
        <v>Único</v>
      </c>
      <c r="F16" s="1000" t="s">
        <v>117</v>
      </c>
      <c r="G16" s="81">
        <v>1</v>
      </c>
      <c r="H16" s="81" t="s">
        <v>330</v>
      </c>
      <c r="I16" s="1016" t="s">
        <v>243</v>
      </c>
      <c r="O16" s="7" t="s">
        <v>39</v>
      </c>
      <c r="P16" s="976">
        <v>44515</v>
      </c>
    </row>
    <row r="17" spans="2:16" x14ac:dyDescent="0.25">
      <c r="B17" s="627"/>
      <c r="C17" s="936">
        <v>44248</v>
      </c>
      <c r="D17" s="999">
        <f>L4</f>
        <v>0.35416666666666669</v>
      </c>
      <c r="E17" s="999" t="str">
        <f>M4</f>
        <v>Único</v>
      </c>
      <c r="F17" s="1000" t="s">
        <v>117</v>
      </c>
      <c r="G17" s="81">
        <v>1</v>
      </c>
      <c r="H17" s="81" t="s">
        <v>330</v>
      </c>
      <c r="I17" s="1016" t="s">
        <v>237</v>
      </c>
      <c r="O17" s="7" t="s">
        <v>40</v>
      </c>
      <c r="P17" s="976">
        <v>44521</v>
      </c>
    </row>
    <row r="18" spans="2:16" x14ac:dyDescent="0.25">
      <c r="B18" s="627"/>
      <c r="C18" s="936">
        <v>44251</v>
      </c>
      <c r="D18" s="999"/>
      <c r="E18" s="999"/>
      <c r="F18" s="1001"/>
      <c r="G18" s="81"/>
      <c r="H18" s="81"/>
      <c r="I18" s="1014"/>
      <c r="O18" s="7" t="s">
        <v>42</v>
      </c>
      <c r="P18" s="976">
        <v>44533</v>
      </c>
    </row>
    <row r="19" spans="2:16" ht="15.75" thickBot="1" x14ac:dyDescent="0.3">
      <c r="B19" s="627"/>
      <c r="C19" s="936">
        <v>44253</v>
      </c>
      <c r="D19" s="999"/>
      <c r="E19" s="999"/>
      <c r="F19" s="1001"/>
      <c r="G19" s="81"/>
      <c r="H19" s="81"/>
      <c r="I19" s="1014"/>
      <c r="O19" s="53" t="s">
        <v>45</v>
      </c>
      <c r="P19" s="977">
        <v>44555</v>
      </c>
    </row>
    <row r="20" spans="2:16" x14ac:dyDescent="0.25">
      <c r="B20" s="627"/>
      <c r="C20" s="936">
        <v>44254</v>
      </c>
      <c r="D20" s="999"/>
      <c r="E20" s="999"/>
      <c r="F20" s="1001"/>
      <c r="G20" s="81"/>
      <c r="H20" s="81"/>
      <c r="I20" s="1014"/>
    </row>
    <row r="21" spans="2:16" x14ac:dyDescent="0.25">
      <c r="B21" s="627"/>
      <c r="C21" s="936">
        <v>44254</v>
      </c>
      <c r="D21" s="999"/>
      <c r="E21" s="999"/>
      <c r="F21" s="1001"/>
      <c r="G21" s="81"/>
      <c r="H21" s="81"/>
      <c r="I21" s="1014"/>
    </row>
    <row r="22" spans="2:16" x14ac:dyDescent="0.25">
      <c r="B22" s="627"/>
      <c r="C22" s="936">
        <v>44283</v>
      </c>
      <c r="D22" s="999"/>
      <c r="E22" s="999"/>
      <c r="F22" s="1001"/>
      <c r="G22" s="81"/>
      <c r="H22" s="81"/>
      <c r="I22" s="1014"/>
    </row>
    <row r="23" spans="2:16" x14ac:dyDescent="0.25">
      <c r="B23" s="627"/>
      <c r="C23" s="936">
        <v>44258</v>
      </c>
      <c r="D23" s="999"/>
      <c r="E23" s="999"/>
      <c r="F23" s="1001"/>
      <c r="G23" s="81"/>
      <c r="H23" s="81"/>
      <c r="I23" s="1014"/>
    </row>
    <row r="24" spans="2:16" x14ac:dyDescent="0.25">
      <c r="B24" s="627"/>
      <c r="C24" s="936">
        <v>44260</v>
      </c>
      <c r="D24" s="999"/>
      <c r="E24" s="999"/>
      <c r="F24" s="1001"/>
      <c r="G24" s="81"/>
      <c r="H24" s="81"/>
      <c r="I24" s="1014"/>
    </row>
    <row r="25" spans="2:16" x14ac:dyDescent="0.25">
      <c r="B25" s="627"/>
      <c r="C25" s="936">
        <v>44261</v>
      </c>
      <c r="D25" s="999"/>
      <c r="E25" s="999"/>
      <c r="F25" s="1001"/>
      <c r="G25" s="81"/>
      <c r="H25" s="81"/>
      <c r="I25" s="1014"/>
    </row>
    <row r="26" spans="2:16" x14ac:dyDescent="0.25">
      <c r="B26" s="627"/>
      <c r="C26" s="936">
        <v>44261</v>
      </c>
      <c r="D26" s="999"/>
      <c r="E26" s="999"/>
      <c r="F26" s="1001"/>
      <c r="G26" s="81"/>
      <c r="H26" s="81"/>
      <c r="I26" s="1014"/>
    </row>
    <row r="27" spans="2:16" x14ac:dyDescent="0.25">
      <c r="B27" s="627"/>
      <c r="C27" s="936">
        <v>44262</v>
      </c>
      <c r="D27" s="999"/>
      <c r="E27" s="999"/>
      <c r="F27" s="1001"/>
      <c r="G27" s="81"/>
      <c r="H27" s="81"/>
      <c r="I27" s="1014"/>
    </row>
    <row r="28" spans="2:16" x14ac:dyDescent="0.25">
      <c r="B28" s="627"/>
      <c r="C28" s="936"/>
      <c r="D28" s="999"/>
      <c r="E28" s="999"/>
      <c r="F28" s="1001"/>
      <c r="G28" s="81"/>
      <c r="H28" s="81"/>
      <c r="I28" s="1014"/>
    </row>
    <row r="29" spans="2:16" x14ac:dyDescent="0.25">
      <c r="B29" s="627"/>
      <c r="C29" s="936">
        <v>44265</v>
      </c>
      <c r="D29" s="999"/>
      <c r="E29" s="999"/>
      <c r="F29" s="1001"/>
      <c r="G29" s="81"/>
      <c r="H29" s="81"/>
      <c r="I29" s="1014"/>
    </row>
    <row r="30" spans="2:16" x14ac:dyDescent="0.25">
      <c r="B30" s="627"/>
      <c r="C30" s="936">
        <v>44267</v>
      </c>
      <c r="D30" s="999"/>
      <c r="E30" s="999"/>
      <c r="F30" s="1001"/>
      <c r="G30" s="81"/>
      <c r="H30" s="81"/>
      <c r="I30" s="1014"/>
    </row>
    <row r="31" spans="2:16" x14ac:dyDescent="0.25">
      <c r="B31" s="627"/>
      <c r="C31" s="936">
        <v>44268</v>
      </c>
      <c r="D31" s="999"/>
      <c r="E31" s="999"/>
      <c r="F31" s="1001"/>
      <c r="G31" s="81"/>
      <c r="H31" s="81"/>
      <c r="I31" s="1014"/>
    </row>
    <row r="32" spans="2:16" x14ac:dyDescent="0.25">
      <c r="B32" s="627"/>
      <c r="C32" s="936">
        <v>44269</v>
      </c>
      <c r="D32" s="999"/>
      <c r="E32" s="999"/>
      <c r="F32" s="1001"/>
      <c r="G32" s="81"/>
      <c r="H32" s="81"/>
      <c r="I32" s="1014"/>
    </row>
    <row r="33" spans="2:9" x14ac:dyDescent="0.25">
      <c r="B33" s="627"/>
      <c r="C33" s="936"/>
      <c r="D33" s="999"/>
      <c r="E33" s="999"/>
      <c r="F33" s="1001"/>
      <c r="G33" s="81"/>
      <c r="H33" s="81"/>
      <c r="I33" s="1014"/>
    </row>
    <row r="34" spans="2:9" x14ac:dyDescent="0.25">
      <c r="B34" s="627"/>
      <c r="C34" s="936">
        <v>44272</v>
      </c>
      <c r="D34" s="999"/>
      <c r="E34" s="999"/>
      <c r="F34" s="1001"/>
      <c r="G34" s="81"/>
      <c r="H34" s="81"/>
      <c r="I34" s="1014"/>
    </row>
    <row r="35" spans="2:9" x14ac:dyDescent="0.25">
      <c r="B35" s="627"/>
      <c r="C35" s="936">
        <v>44274</v>
      </c>
      <c r="D35" s="999"/>
      <c r="E35" s="999"/>
      <c r="F35" s="1001"/>
      <c r="G35" s="81"/>
      <c r="H35" s="81"/>
      <c r="I35" s="1014"/>
    </row>
    <row r="36" spans="2:9" x14ac:dyDescent="0.25">
      <c r="B36" s="627"/>
      <c r="C36" s="936">
        <v>44275</v>
      </c>
      <c r="D36" s="999"/>
      <c r="E36" s="999"/>
      <c r="F36" s="1001"/>
      <c r="G36" s="81"/>
      <c r="H36" s="81"/>
      <c r="I36" s="1014"/>
    </row>
    <row r="37" spans="2:9" x14ac:dyDescent="0.25">
      <c r="B37" s="627"/>
      <c r="C37" s="936">
        <v>44275</v>
      </c>
      <c r="D37" s="999"/>
      <c r="E37" s="999"/>
      <c r="F37" s="1001"/>
      <c r="G37" s="81"/>
      <c r="H37" s="81"/>
      <c r="I37" s="1014"/>
    </row>
    <row r="38" spans="2:9" x14ac:dyDescent="0.25">
      <c r="B38" s="627"/>
      <c r="C38" s="936">
        <v>44276</v>
      </c>
      <c r="D38" s="999"/>
      <c r="E38" s="999"/>
      <c r="F38" s="1001"/>
      <c r="G38" s="81"/>
      <c r="H38" s="81"/>
      <c r="I38" s="1014"/>
    </row>
    <row r="39" spans="2:9" x14ac:dyDescent="0.25">
      <c r="B39" s="627"/>
      <c r="C39" s="936">
        <v>44279</v>
      </c>
      <c r="D39" s="999"/>
      <c r="E39" s="999"/>
      <c r="F39" s="1001"/>
      <c r="G39" s="81"/>
      <c r="H39" s="81"/>
      <c r="I39" s="1014"/>
    </row>
    <row r="40" spans="2:9" x14ac:dyDescent="0.25">
      <c r="B40" s="627"/>
      <c r="C40" s="936">
        <v>44281</v>
      </c>
      <c r="D40" s="999"/>
      <c r="E40" s="999"/>
      <c r="F40" s="1001"/>
      <c r="G40" s="81"/>
      <c r="H40" s="81"/>
      <c r="I40" s="1014"/>
    </row>
    <row r="41" spans="2:9" x14ac:dyDescent="0.25">
      <c r="B41" s="627"/>
      <c r="C41" s="936">
        <v>44282</v>
      </c>
      <c r="D41" s="999"/>
      <c r="E41" s="999"/>
      <c r="F41" s="1001"/>
      <c r="G41" s="81"/>
      <c r="H41" s="81"/>
      <c r="I41" s="1014"/>
    </row>
    <row r="42" spans="2:9" x14ac:dyDescent="0.25">
      <c r="B42" s="627"/>
      <c r="C42" s="936">
        <v>44282</v>
      </c>
      <c r="D42" s="999"/>
      <c r="E42" s="999"/>
      <c r="F42" s="1001"/>
      <c r="G42" s="81"/>
      <c r="H42" s="81"/>
      <c r="I42" s="1014"/>
    </row>
    <row r="43" spans="2:9" x14ac:dyDescent="0.25">
      <c r="B43" s="627"/>
      <c r="C43" s="936">
        <v>44283</v>
      </c>
      <c r="D43" s="999"/>
      <c r="E43" s="999"/>
      <c r="F43" s="1001"/>
      <c r="G43" s="81"/>
      <c r="H43" s="81"/>
      <c r="I43" s="1014"/>
    </row>
    <row r="44" spans="2:9" x14ac:dyDescent="0.25">
      <c r="B44" s="627"/>
      <c r="C44" s="936">
        <v>44286</v>
      </c>
      <c r="D44" s="999"/>
      <c r="E44" s="999"/>
      <c r="F44" s="1001"/>
      <c r="G44" s="81"/>
      <c r="H44" s="81"/>
      <c r="I44" s="1014"/>
    </row>
    <row r="45" spans="2:9" x14ac:dyDescent="0.25">
      <c r="B45" s="627"/>
      <c r="C45" s="936">
        <v>44288</v>
      </c>
      <c r="D45" s="999"/>
      <c r="E45" s="999"/>
      <c r="F45" s="1003" t="s">
        <v>6</v>
      </c>
      <c r="G45" s="1005"/>
      <c r="H45" s="1005"/>
      <c r="I45" s="1014"/>
    </row>
    <row r="46" spans="2:9" x14ac:dyDescent="0.25">
      <c r="B46" s="627"/>
      <c r="C46" s="936">
        <v>44289</v>
      </c>
      <c r="D46" s="999"/>
      <c r="E46" s="999"/>
      <c r="F46" s="1003" t="s">
        <v>238</v>
      </c>
      <c r="G46" s="1005"/>
      <c r="H46" s="1005"/>
      <c r="I46" s="1017"/>
    </row>
    <row r="47" spans="2:9" x14ac:dyDescent="0.25">
      <c r="B47" s="627"/>
      <c r="C47" s="936">
        <v>44290</v>
      </c>
      <c r="D47" s="999"/>
      <c r="E47" s="999"/>
      <c r="F47" s="1003" t="s">
        <v>238</v>
      </c>
      <c r="G47" s="1005"/>
      <c r="H47" s="1005"/>
      <c r="I47" s="1017"/>
    </row>
    <row r="48" spans="2:9" x14ac:dyDescent="0.25">
      <c r="B48" s="627"/>
      <c r="C48" s="936">
        <v>44293</v>
      </c>
      <c r="D48" s="999"/>
      <c r="E48" s="999"/>
      <c r="F48" s="1001"/>
      <c r="G48" s="81"/>
      <c r="H48" s="81"/>
      <c r="I48" s="1017"/>
    </row>
    <row r="49" spans="2:9" x14ac:dyDescent="0.25">
      <c r="B49" s="627"/>
      <c r="C49" s="936">
        <v>44295</v>
      </c>
      <c r="D49" s="999"/>
      <c r="E49" s="999"/>
      <c r="F49" s="1001"/>
      <c r="G49" s="81"/>
      <c r="H49" s="81"/>
      <c r="I49" s="1017"/>
    </row>
    <row r="50" spans="2:9" x14ac:dyDescent="0.25">
      <c r="B50" s="627"/>
      <c r="C50" s="936">
        <v>44296</v>
      </c>
      <c r="D50" s="999"/>
      <c r="E50" s="999"/>
      <c r="F50" s="1001"/>
      <c r="G50" s="81"/>
      <c r="H50" s="81"/>
      <c r="I50" s="1017"/>
    </row>
    <row r="51" spans="2:9" x14ac:dyDescent="0.25">
      <c r="B51" s="627"/>
      <c r="C51" s="936">
        <v>44296</v>
      </c>
      <c r="D51" s="999"/>
      <c r="E51" s="999"/>
      <c r="F51" s="1001"/>
      <c r="G51" s="81"/>
      <c r="H51" s="81"/>
      <c r="I51" s="1017"/>
    </row>
    <row r="52" spans="2:9" x14ac:dyDescent="0.25">
      <c r="B52" s="627"/>
      <c r="C52" s="936">
        <v>44297</v>
      </c>
      <c r="D52" s="999"/>
      <c r="E52" s="999"/>
      <c r="F52" s="1001"/>
      <c r="G52" s="81"/>
      <c r="H52" s="81"/>
      <c r="I52" s="1017"/>
    </row>
    <row r="53" spans="2:9" x14ac:dyDescent="0.25">
      <c r="B53" s="627"/>
      <c r="C53" s="936"/>
      <c r="D53" s="999"/>
      <c r="E53" s="999"/>
      <c r="F53" s="1001"/>
      <c r="G53" s="81"/>
      <c r="H53" s="81"/>
      <c r="I53" s="1014"/>
    </row>
    <row r="54" spans="2:9" x14ac:dyDescent="0.25">
      <c r="B54" s="627"/>
      <c r="C54" s="936">
        <v>44300</v>
      </c>
      <c r="D54" s="999"/>
      <c r="E54" s="999"/>
      <c r="F54" s="1001"/>
      <c r="G54" s="81"/>
      <c r="H54" s="81"/>
      <c r="I54" s="1014"/>
    </row>
    <row r="55" spans="2:9" x14ac:dyDescent="0.25">
      <c r="B55" s="627"/>
      <c r="C55" s="936">
        <v>44302</v>
      </c>
      <c r="D55" s="999"/>
      <c r="E55" s="999"/>
      <c r="F55" s="1001"/>
      <c r="G55" s="81"/>
      <c r="H55" s="81"/>
      <c r="I55" s="1014"/>
    </row>
    <row r="56" spans="2:9" x14ac:dyDescent="0.25">
      <c r="B56" s="627"/>
      <c r="C56" s="936">
        <v>44303</v>
      </c>
      <c r="D56" s="999"/>
      <c r="E56" s="999"/>
      <c r="F56" s="1001"/>
      <c r="G56" s="81"/>
      <c r="H56" s="81"/>
      <c r="I56" s="1014"/>
    </row>
    <row r="57" spans="2:9" x14ac:dyDescent="0.25">
      <c r="B57" s="627"/>
      <c r="C57" s="936">
        <v>44303</v>
      </c>
      <c r="D57" s="999"/>
      <c r="E57" s="999"/>
      <c r="F57" s="1001"/>
      <c r="G57" s="81"/>
      <c r="H57" s="81"/>
      <c r="I57" s="1014"/>
    </row>
    <row r="58" spans="2:9" x14ac:dyDescent="0.25">
      <c r="B58" s="627"/>
      <c r="C58" s="936">
        <v>44304</v>
      </c>
      <c r="D58" s="999"/>
      <c r="E58" s="999"/>
      <c r="F58" s="1001"/>
      <c r="G58" s="81"/>
      <c r="H58" s="81"/>
      <c r="I58" s="1014"/>
    </row>
    <row r="59" spans="2:9" x14ac:dyDescent="0.25">
      <c r="B59" s="627"/>
      <c r="C59" s="936">
        <v>44307</v>
      </c>
      <c r="D59" s="999"/>
      <c r="E59" s="999"/>
      <c r="F59" s="1007" t="s">
        <v>9</v>
      </c>
      <c r="G59" s="81"/>
      <c r="H59" s="81"/>
      <c r="I59" s="1014"/>
    </row>
    <row r="60" spans="2:9" x14ac:dyDescent="0.25">
      <c r="B60" s="627"/>
      <c r="C60" s="936">
        <v>44309</v>
      </c>
      <c r="D60" s="999"/>
      <c r="E60" s="999"/>
      <c r="F60" s="1006"/>
      <c r="G60" s="81"/>
      <c r="H60" s="81"/>
      <c r="I60" s="1014"/>
    </row>
    <row r="61" spans="2:9" x14ac:dyDescent="0.25">
      <c r="B61" s="627"/>
      <c r="C61" s="936">
        <v>44310</v>
      </c>
      <c r="D61" s="999"/>
      <c r="E61" s="999"/>
      <c r="F61" s="1006"/>
      <c r="G61" s="81"/>
      <c r="H61" s="81"/>
      <c r="I61" s="1014"/>
    </row>
    <row r="62" spans="2:9" x14ac:dyDescent="0.25">
      <c r="B62" s="627"/>
      <c r="C62" s="936">
        <v>44310</v>
      </c>
      <c r="D62" s="999"/>
      <c r="E62" s="999"/>
      <c r="F62" s="1006"/>
      <c r="G62" s="81"/>
      <c r="H62" s="81"/>
      <c r="I62" s="1014"/>
    </row>
    <row r="63" spans="2:9" x14ac:dyDescent="0.25">
      <c r="B63" s="627"/>
      <c r="C63" s="936">
        <v>44311</v>
      </c>
      <c r="D63" s="999"/>
      <c r="E63" s="999"/>
      <c r="F63" s="1001"/>
      <c r="G63" s="81"/>
      <c r="H63" s="81"/>
      <c r="I63" s="1014"/>
    </row>
    <row r="64" spans="2:9" x14ac:dyDescent="0.25">
      <c r="B64" s="627"/>
      <c r="C64" s="936">
        <v>44314</v>
      </c>
      <c r="D64" s="999"/>
      <c r="E64" s="999"/>
      <c r="F64" s="1001"/>
      <c r="G64" s="81"/>
      <c r="H64" s="81"/>
      <c r="I64" s="1014"/>
    </row>
    <row r="65" spans="2:9" x14ac:dyDescent="0.25">
      <c r="B65" s="627"/>
      <c r="C65" s="936">
        <v>44316</v>
      </c>
      <c r="D65" s="999"/>
      <c r="E65" s="999"/>
      <c r="F65" s="1003" t="s">
        <v>238</v>
      </c>
      <c r="G65" s="1008"/>
      <c r="H65" s="1008"/>
      <c r="I65" s="1018"/>
    </row>
    <row r="66" spans="2:9" x14ac:dyDescent="0.25">
      <c r="B66" s="627"/>
      <c r="C66" s="936">
        <v>44317</v>
      </c>
      <c r="D66" s="999"/>
      <c r="E66" s="999"/>
      <c r="F66" s="1003" t="s">
        <v>239</v>
      </c>
      <c r="G66" s="1008"/>
      <c r="H66" s="1008"/>
      <c r="I66" s="1018"/>
    </row>
    <row r="67" spans="2:9" x14ac:dyDescent="0.25">
      <c r="B67" s="627"/>
      <c r="C67" s="936">
        <v>44318</v>
      </c>
      <c r="D67" s="999"/>
      <c r="E67" s="999"/>
      <c r="F67" s="1003" t="s">
        <v>238</v>
      </c>
      <c r="G67" s="81"/>
      <c r="H67" s="81"/>
      <c r="I67" s="1014"/>
    </row>
    <row r="68" spans="2:9" x14ac:dyDescent="0.25">
      <c r="B68" s="627"/>
      <c r="C68" s="936"/>
      <c r="D68" s="999"/>
      <c r="E68" s="999"/>
      <c r="F68" s="1003"/>
      <c r="G68" s="81"/>
      <c r="H68" s="81"/>
      <c r="I68" s="1014"/>
    </row>
    <row r="69" spans="2:9" x14ac:dyDescent="0.25">
      <c r="B69" s="627"/>
      <c r="C69" s="936">
        <v>44321</v>
      </c>
      <c r="D69" s="999"/>
      <c r="E69" s="999"/>
      <c r="F69" s="1009"/>
      <c r="G69" s="1008"/>
      <c r="H69" s="1008"/>
      <c r="I69" s="1018"/>
    </row>
    <row r="70" spans="2:9" x14ac:dyDescent="0.25">
      <c r="B70" s="627"/>
      <c r="C70" s="936">
        <v>44323</v>
      </c>
      <c r="D70" s="999"/>
      <c r="E70" s="999"/>
      <c r="F70" s="1009"/>
      <c r="G70" s="81"/>
      <c r="H70" s="81"/>
      <c r="I70" s="1018"/>
    </row>
    <row r="71" spans="2:9" x14ac:dyDescent="0.25">
      <c r="B71" s="627"/>
      <c r="C71" s="936">
        <v>44324</v>
      </c>
      <c r="D71" s="999"/>
      <c r="E71" s="999"/>
      <c r="F71" s="1001"/>
      <c r="G71" s="81"/>
      <c r="H71" s="81"/>
      <c r="I71" s="1014"/>
    </row>
    <row r="72" spans="2:9" x14ac:dyDescent="0.25">
      <c r="B72" s="627"/>
      <c r="C72" s="936">
        <v>44324</v>
      </c>
      <c r="D72" s="999"/>
      <c r="E72" s="999"/>
      <c r="F72" s="1003"/>
      <c r="G72" s="81"/>
      <c r="H72" s="81"/>
      <c r="I72" s="1014"/>
    </row>
    <row r="73" spans="2:9" x14ac:dyDescent="0.25">
      <c r="B73" s="627"/>
      <c r="C73" s="936">
        <v>44325</v>
      </c>
      <c r="D73" s="999"/>
      <c r="E73" s="999"/>
      <c r="F73" s="1003" t="s">
        <v>240</v>
      </c>
      <c r="G73" s="81"/>
      <c r="H73" s="81"/>
      <c r="I73" s="1014"/>
    </row>
    <row r="74" spans="2:9" x14ac:dyDescent="0.25">
      <c r="B74" s="627"/>
      <c r="C74" s="936">
        <v>44328</v>
      </c>
      <c r="D74" s="999"/>
      <c r="E74" s="999"/>
      <c r="F74" s="1001"/>
      <c r="G74" s="81"/>
      <c r="H74" s="81"/>
      <c r="I74" s="1014"/>
    </row>
    <row r="75" spans="2:9" x14ac:dyDescent="0.25">
      <c r="B75" s="627"/>
      <c r="C75" s="936">
        <f>C70+7</f>
        <v>44330</v>
      </c>
      <c r="D75" s="999"/>
      <c r="E75" s="999"/>
      <c r="F75" s="1001"/>
      <c r="G75" s="81"/>
      <c r="H75" s="81"/>
      <c r="I75" s="1014"/>
    </row>
    <row r="76" spans="2:9" x14ac:dyDescent="0.25">
      <c r="B76" s="627"/>
      <c r="C76" s="936">
        <f>C71+7</f>
        <v>44331</v>
      </c>
      <c r="D76" s="999"/>
      <c r="E76" s="999"/>
      <c r="F76" s="1001"/>
      <c r="G76" s="81"/>
      <c r="H76" s="81"/>
      <c r="I76" s="1014"/>
    </row>
    <row r="77" spans="2:9" x14ac:dyDescent="0.25">
      <c r="B77" s="627"/>
      <c r="C77" s="936">
        <f>C72+7</f>
        <v>44331</v>
      </c>
      <c r="D77" s="999"/>
      <c r="E77" s="999"/>
      <c r="F77" s="1001"/>
      <c r="G77" s="81"/>
      <c r="H77" s="81"/>
      <c r="I77" s="1014"/>
    </row>
    <row r="78" spans="2:9" x14ac:dyDescent="0.25">
      <c r="B78" s="627"/>
      <c r="C78" s="936">
        <f>C73+7</f>
        <v>44332</v>
      </c>
      <c r="D78" s="999"/>
      <c r="E78" s="999"/>
      <c r="F78" s="1001"/>
      <c r="G78" s="81"/>
      <c r="H78" s="81"/>
      <c r="I78" s="1014"/>
    </row>
    <row r="79" spans="2:9" x14ac:dyDescent="0.25">
      <c r="B79" s="627"/>
      <c r="C79" s="936">
        <f>C74+7</f>
        <v>44335</v>
      </c>
      <c r="D79" s="999"/>
      <c r="E79" s="999"/>
      <c r="F79" s="1001"/>
      <c r="G79" s="81"/>
      <c r="H79" s="81"/>
      <c r="I79" s="1014"/>
    </row>
    <row r="80" spans="2:9" x14ac:dyDescent="0.25">
      <c r="B80" s="627"/>
      <c r="C80" s="936">
        <v>44337</v>
      </c>
      <c r="D80" s="999"/>
      <c r="E80" s="999"/>
      <c r="F80" s="1001"/>
      <c r="G80" s="81"/>
      <c r="H80" s="81"/>
      <c r="I80" s="1014"/>
    </row>
    <row r="81" spans="2:9" x14ac:dyDescent="0.25">
      <c r="B81" s="627"/>
      <c r="C81" s="936">
        <v>44338</v>
      </c>
      <c r="D81" s="999"/>
      <c r="E81" s="999"/>
      <c r="F81" s="1001"/>
      <c r="G81" s="81"/>
      <c r="H81" s="81"/>
      <c r="I81" s="1014"/>
    </row>
    <row r="82" spans="2:9" x14ac:dyDescent="0.25">
      <c r="B82" s="627"/>
      <c r="C82" s="936">
        <v>44338</v>
      </c>
      <c r="D82" s="999"/>
      <c r="E82" s="999"/>
      <c r="F82" s="1001"/>
      <c r="G82" s="81"/>
      <c r="H82" s="81"/>
      <c r="I82" s="1014"/>
    </row>
    <row r="83" spans="2:9" x14ac:dyDescent="0.25">
      <c r="B83" s="627"/>
      <c r="C83" s="936">
        <v>44339</v>
      </c>
      <c r="D83" s="999"/>
      <c r="E83" s="999"/>
      <c r="F83" s="1001"/>
      <c r="G83" s="81"/>
      <c r="H83" s="81"/>
      <c r="I83" s="1014"/>
    </row>
    <row r="84" spans="2:9" x14ac:dyDescent="0.25">
      <c r="B84" s="627"/>
      <c r="C84" s="936">
        <v>44342</v>
      </c>
      <c r="D84" s="999"/>
      <c r="E84" s="999"/>
      <c r="F84" s="1009"/>
      <c r="G84" s="1001"/>
      <c r="H84" s="1001"/>
      <c r="I84" s="1019"/>
    </row>
    <row r="85" spans="2:9" x14ac:dyDescent="0.25">
      <c r="B85" s="627"/>
      <c r="C85" s="936">
        <v>44344</v>
      </c>
      <c r="D85" s="999"/>
      <c r="E85" s="999"/>
      <c r="F85" s="1001"/>
      <c r="G85" s="1001"/>
      <c r="H85" s="1001"/>
      <c r="I85" s="1014"/>
    </row>
    <row r="86" spans="2:9" x14ac:dyDescent="0.25">
      <c r="B86" s="627"/>
      <c r="C86" s="936">
        <v>44345</v>
      </c>
      <c r="D86" s="999"/>
      <c r="E86" s="999"/>
      <c r="F86" s="1001"/>
      <c r="G86" s="1001"/>
      <c r="H86" s="81"/>
      <c r="I86" s="1014"/>
    </row>
    <row r="87" spans="2:9" ht="15.75" thickBot="1" x14ac:dyDescent="0.3">
      <c r="C87" s="1024">
        <v>44346</v>
      </c>
      <c r="D87" s="1025"/>
      <c r="E87" s="1025"/>
      <c r="F87" s="1026"/>
      <c r="G87" s="1026"/>
      <c r="H87" s="1027"/>
      <c r="I87" s="1028"/>
    </row>
    <row r="88" spans="2:9" ht="15.75" thickBot="1" x14ac:dyDescent="0.3">
      <c r="B88" s="627"/>
      <c r="C88" s="1302" t="s">
        <v>242</v>
      </c>
      <c r="D88" s="1303"/>
      <c r="E88" s="1303"/>
      <c r="F88" s="1303"/>
      <c r="G88" s="1303"/>
      <c r="H88" s="1303"/>
      <c r="I88" s="1304"/>
    </row>
    <row r="89" spans="2:9" x14ac:dyDescent="0.25">
      <c r="C89" s="1029"/>
      <c r="D89" s="1030"/>
      <c r="E89" s="1030"/>
      <c r="F89" s="1031"/>
      <c r="G89" s="1032"/>
      <c r="H89" s="1032"/>
      <c r="I89" s="1033"/>
    </row>
    <row r="90" spans="2:9" x14ac:dyDescent="0.25">
      <c r="B90" s="627"/>
      <c r="C90" s="936">
        <v>44384</v>
      </c>
      <c r="D90" s="999"/>
      <c r="E90" s="999"/>
      <c r="F90" s="1001"/>
      <c r="G90" s="81"/>
      <c r="H90" s="81"/>
      <c r="I90" s="1014"/>
    </row>
    <row r="91" spans="2:9" x14ac:dyDescent="0.25">
      <c r="B91" s="627"/>
      <c r="C91" s="936">
        <v>44386</v>
      </c>
      <c r="D91" s="999"/>
      <c r="E91" s="999"/>
      <c r="F91" s="1001"/>
      <c r="G91" s="81"/>
      <c r="H91" s="81"/>
      <c r="I91" s="1014"/>
    </row>
    <row r="92" spans="2:9" x14ac:dyDescent="0.25">
      <c r="B92" s="627"/>
      <c r="C92" s="936">
        <v>44387</v>
      </c>
      <c r="D92" s="999"/>
      <c r="E92" s="999"/>
      <c r="F92" s="1001"/>
      <c r="G92" s="81"/>
      <c r="H92" s="81"/>
      <c r="I92" s="1014"/>
    </row>
    <row r="93" spans="2:9" x14ac:dyDescent="0.25">
      <c r="C93" s="936">
        <v>44387</v>
      </c>
      <c r="D93" s="999"/>
      <c r="E93" s="999"/>
      <c r="F93" s="1001"/>
      <c r="G93" s="81"/>
      <c r="H93" s="81"/>
      <c r="I93" s="1014"/>
    </row>
    <row r="94" spans="2:9" x14ac:dyDescent="0.25">
      <c r="B94" s="627"/>
      <c r="C94" s="936">
        <v>44388</v>
      </c>
      <c r="D94" s="999"/>
      <c r="E94" s="999"/>
      <c r="F94" s="1001"/>
      <c r="G94" s="81"/>
      <c r="H94" s="81"/>
      <c r="I94" s="1014"/>
    </row>
    <row r="95" spans="2:9" x14ac:dyDescent="0.25">
      <c r="C95" s="936"/>
      <c r="D95" s="999"/>
      <c r="E95" s="999"/>
      <c r="F95" s="1001"/>
      <c r="G95" s="81"/>
      <c r="H95" s="81"/>
      <c r="I95" s="1014"/>
    </row>
    <row r="96" spans="2:9" x14ac:dyDescent="0.25">
      <c r="B96" s="627"/>
      <c r="C96" s="936">
        <v>44391</v>
      </c>
      <c r="D96" s="999"/>
      <c r="E96" s="999"/>
      <c r="F96" s="1001"/>
      <c r="G96" s="81"/>
      <c r="H96" s="81"/>
      <c r="I96" s="1014"/>
    </row>
    <row r="97" spans="2:10" x14ac:dyDescent="0.25">
      <c r="B97" s="627"/>
      <c r="C97" s="936">
        <v>44393</v>
      </c>
      <c r="D97" s="999"/>
      <c r="E97" s="999"/>
      <c r="F97" s="1001"/>
      <c r="G97" s="81"/>
      <c r="H97" s="81"/>
      <c r="I97" s="1014"/>
      <c r="J97" s="626"/>
    </row>
    <row r="98" spans="2:10" x14ac:dyDescent="0.25">
      <c r="B98" s="627"/>
      <c r="C98" s="936">
        <v>44394</v>
      </c>
      <c r="D98" s="999"/>
      <c r="E98" s="999"/>
      <c r="F98" s="1001"/>
      <c r="G98" s="81"/>
      <c r="H98" s="81"/>
      <c r="I98" s="1014"/>
    </row>
    <row r="99" spans="2:10" x14ac:dyDescent="0.25">
      <c r="C99" s="936">
        <v>44394</v>
      </c>
      <c r="D99" s="999"/>
      <c r="E99" s="999"/>
      <c r="F99" s="1001"/>
      <c r="G99" s="81"/>
      <c r="H99" s="81"/>
      <c r="I99" s="1014"/>
    </row>
    <row r="100" spans="2:10" x14ac:dyDescent="0.25">
      <c r="B100" s="627"/>
      <c r="C100" s="936">
        <v>44395</v>
      </c>
      <c r="D100" s="999"/>
      <c r="E100" s="999"/>
      <c r="F100" s="1001"/>
      <c r="G100" s="81"/>
      <c r="H100" s="81"/>
      <c r="I100" s="1014"/>
    </row>
    <row r="101" spans="2:10" x14ac:dyDescent="0.25">
      <c r="C101" s="936"/>
      <c r="D101" s="999"/>
      <c r="E101" s="999"/>
      <c r="F101" s="1001"/>
      <c r="G101" s="81"/>
      <c r="H101" s="81"/>
      <c r="I101" s="1014"/>
    </row>
    <row r="102" spans="2:10" x14ac:dyDescent="0.25">
      <c r="B102" s="627"/>
      <c r="C102" s="936">
        <v>44398</v>
      </c>
      <c r="D102" s="999"/>
      <c r="E102" s="999"/>
      <c r="F102" s="1001"/>
      <c r="G102" s="81"/>
      <c r="H102" s="81"/>
      <c r="I102" s="1014"/>
    </row>
    <row r="103" spans="2:10" x14ac:dyDescent="0.25">
      <c r="B103" s="627"/>
      <c r="C103" s="936">
        <v>44400</v>
      </c>
      <c r="D103" s="999"/>
      <c r="E103" s="999"/>
      <c r="F103" s="1001"/>
      <c r="G103" s="81"/>
      <c r="H103" s="81"/>
      <c r="I103" s="1014"/>
    </row>
    <row r="104" spans="2:10" x14ac:dyDescent="0.25">
      <c r="B104" s="627"/>
      <c r="C104" s="936">
        <v>44401</v>
      </c>
      <c r="D104" s="999"/>
      <c r="E104" s="999"/>
      <c r="F104" s="1001"/>
      <c r="G104" s="81"/>
      <c r="H104" s="81"/>
      <c r="I104" s="1014"/>
    </row>
    <row r="105" spans="2:10" x14ac:dyDescent="0.25">
      <c r="C105" s="936">
        <v>44401</v>
      </c>
      <c r="D105" s="999"/>
      <c r="E105" s="999"/>
      <c r="F105" s="1001"/>
      <c r="G105" s="81"/>
      <c r="H105" s="81"/>
      <c r="I105" s="1014"/>
    </row>
    <row r="106" spans="2:10" x14ac:dyDescent="0.25">
      <c r="B106" s="627"/>
      <c r="C106" s="936">
        <v>44402</v>
      </c>
      <c r="D106" s="999"/>
      <c r="E106" s="999"/>
      <c r="F106" s="1001"/>
      <c r="G106" s="81"/>
      <c r="H106" s="81"/>
      <c r="I106" s="1014"/>
    </row>
    <row r="107" spans="2:10" x14ac:dyDescent="0.25">
      <c r="C107" s="936"/>
      <c r="D107" s="999"/>
      <c r="E107" s="999"/>
      <c r="F107" s="1001"/>
      <c r="G107" s="81"/>
      <c r="H107" s="81"/>
      <c r="I107" s="1014"/>
    </row>
    <row r="108" spans="2:10" x14ac:dyDescent="0.25">
      <c r="B108" s="627"/>
      <c r="C108" s="936">
        <v>44405</v>
      </c>
      <c r="D108" s="999"/>
      <c r="E108" s="999"/>
      <c r="F108" s="1001"/>
      <c r="G108" s="81"/>
      <c r="H108" s="81"/>
      <c r="I108" s="1014"/>
    </row>
    <row r="109" spans="2:10" x14ac:dyDescent="0.25">
      <c r="B109" s="627"/>
      <c r="C109" s="936">
        <v>44407</v>
      </c>
      <c r="D109" s="999"/>
      <c r="E109" s="999"/>
      <c r="F109" s="1001"/>
      <c r="G109" s="81"/>
      <c r="H109" s="81"/>
      <c r="I109" s="1014"/>
    </row>
    <row r="110" spans="2:10" x14ac:dyDescent="0.25">
      <c r="B110" s="627"/>
      <c r="C110" s="936">
        <v>44408</v>
      </c>
      <c r="D110" s="999"/>
      <c r="E110" s="999"/>
      <c r="F110" s="1001"/>
      <c r="G110" s="81"/>
      <c r="H110" s="81"/>
      <c r="I110" s="1014"/>
    </row>
    <row r="111" spans="2:10" x14ac:dyDescent="0.25">
      <c r="C111" s="936">
        <v>44408</v>
      </c>
      <c r="D111" s="999"/>
      <c r="E111" s="999"/>
      <c r="F111" s="1001"/>
      <c r="G111" s="81"/>
      <c r="H111" s="81"/>
      <c r="I111" s="1014"/>
    </row>
    <row r="112" spans="2:10" x14ac:dyDescent="0.25">
      <c r="B112" s="627"/>
      <c r="C112" s="936">
        <v>44409</v>
      </c>
      <c r="D112" s="999"/>
      <c r="E112" s="999"/>
      <c r="F112" s="1001"/>
      <c r="G112" s="81"/>
      <c r="H112" s="81"/>
      <c r="I112" s="1014"/>
    </row>
    <row r="113" spans="2:9" x14ac:dyDescent="0.25">
      <c r="C113" s="936"/>
      <c r="D113" s="999"/>
      <c r="E113" s="999"/>
      <c r="F113" s="1001"/>
      <c r="G113" s="81"/>
      <c r="H113" s="81"/>
      <c r="I113" s="1014"/>
    </row>
    <row r="114" spans="2:9" x14ac:dyDescent="0.25">
      <c r="B114" s="627"/>
      <c r="C114" s="936">
        <v>44412</v>
      </c>
      <c r="D114" s="999"/>
      <c r="E114" s="999"/>
      <c r="F114" s="1001"/>
      <c r="G114" s="81"/>
      <c r="H114" s="81"/>
      <c r="I114" s="1014"/>
    </row>
    <row r="115" spans="2:9" x14ac:dyDescent="0.25">
      <c r="B115" s="627"/>
      <c r="C115" s="936">
        <v>44414</v>
      </c>
      <c r="D115" s="999"/>
      <c r="E115" s="999"/>
      <c r="F115" s="1001"/>
      <c r="G115" s="81"/>
      <c r="H115" s="81"/>
      <c r="I115" s="1014"/>
    </row>
    <row r="116" spans="2:9" x14ac:dyDescent="0.25">
      <c r="B116" s="627"/>
      <c r="C116" s="936">
        <v>44415</v>
      </c>
      <c r="D116" s="999"/>
      <c r="E116" s="999"/>
      <c r="F116" s="1001"/>
      <c r="G116" s="81"/>
      <c r="H116" s="81"/>
      <c r="I116" s="1014"/>
    </row>
    <row r="117" spans="2:9" x14ac:dyDescent="0.25">
      <c r="C117" s="936">
        <v>44415</v>
      </c>
      <c r="D117" s="999"/>
      <c r="E117" s="999"/>
      <c r="F117" s="1001"/>
      <c r="G117" s="81"/>
      <c r="H117" s="81"/>
      <c r="I117" s="1014"/>
    </row>
    <row r="118" spans="2:9" x14ac:dyDescent="0.25">
      <c r="B118" s="627"/>
      <c r="C118" s="936">
        <v>44416</v>
      </c>
      <c r="D118" s="999"/>
      <c r="E118" s="999"/>
      <c r="F118" s="1003" t="s">
        <v>241</v>
      </c>
      <c r="G118" s="81"/>
      <c r="H118" s="81"/>
      <c r="I118" s="1014"/>
    </row>
    <row r="119" spans="2:9" x14ac:dyDescent="0.25">
      <c r="C119" s="936"/>
      <c r="D119" s="999"/>
      <c r="E119" s="999"/>
      <c r="F119" s="1001"/>
      <c r="G119" s="81"/>
      <c r="H119" s="81"/>
      <c r="I119" s="1014"/>
    </row>
    <row r="120" spans="2:9" x14ac:dyDescent="0.25">
      <c r="B120" s="627"/>
      <c r="C120" s="936">
        <v>44419</v>
      </c>
      <c r="D120" s="999"/>
      <c r="E120" s="999"/>
      <c r="F120" s="1001"/>
      <c r="G120" s="81"/>
      <c r="H120" s="81"/>
      <c r="I120" s="1014"/>
    </row>
    <row r="121" spans="2:9" x14ac:dyDescent="0.25">
      <c r="B121" s="627"/>
      <c r="C121" s="936">
        <v>44421</v>
      </c>
      <c r="D121" s="999"/>
      <c r="E121" s="999"/>
      <c r="F121" s="1001"/>
      <c r="G121" s="81"/>
      <c r="H121" s="81"/>
      <c r="I121" s="1014"/>
    </row>
    <row r="122" spans="2:9" x14ac:dyDescent="0.25">
      <c r="B122" s="627"/>
      <c r="C122" s="936">
        <v>44422</v>
      </c>
      <c r="D122" s="999"/>
      <c r="E122" s="999"/>
      <c r="F122" s="1001"/>
      <c r="G122" s="81"/>
      <c r="H122" s="81"/>
      <c r="I122" s="1014"/>
    </row>
    <row r="123" spans="2:9" x14ac:dyDescent="0.25">
      <c r="C123" s="936">
        <v>44422</v>
      </c>
      <c r="D123" s="999"/>
      <c r="E123" s="999"/>
      <c r="F123" s="1001"/>
      <c r="G123" s="81"/>
      <c r="H123" s="81"/>
      <c r="I123" s="1014"/>
    </row>
    <row r="124" spans="2:9" x14ac:dyDescent="0.25">
      <c r="B124" s="627"/>
      <c r="C124" s="936">
        <v>44423</v>
      </c>
      <c r="D124" s="999"/>
      <c r="E124" s="999"/>
      <c r="F124" s="1001"/>
      <c r="G124" s="81"/>
      <c r="H124" s="81"/>
      <c r="I124" s="1014"/>
    </row>
    <row r="125" spans="2:9" x14ac:dyDescent="0.25">
      <c r="C125" s="936"/>
      <c r="D125" s="999"/>
      <c r="E125" s="999"/>
      <c r="F125" s="1001"/>
      <c r="G125" s="81"/>
      <c r="H125" s="81"/>
      <c r="I125" s="1014"/>
    </row>
    <row r="126" spans="2:9" x14ac:dyDescent="0.25">
      <c r="B126" s="627"/>
      <c r="C126" s="936">
        <v>44426</v>
      </c>
      <c r="D126" s="999"/>
      <c r="E126" s="999"/>
      <c r="F126" s="1001"/>
      <c r="G126" s="81"/>
      <c r="H126" s="81"/>
      <c r="I126" s="1014"/>
    </row>
    <row r="127" spans="2:9" x14ac:dyDescent="0.25">
      <c r="B127" s="627"/>
      <c r="C127" s="936">
        <v>44428</v>
      </c>
      <c r="D127" s="999"/>
      <c r="E127" s="999"/>
      <c r="F127" s="1001"/>
      <c r="G127" s="81"/>
      <c r="H127" s="81"/>
      <c r="I127" s="1014"/>
    </row>
    <row r="128" spans="2:9" x14ac:dyDescent="0.25">
      <c r="B128" s="627"/>
      <c r="C128" s="936">
        <v>44429</v>
      </c>
      <c r="D128" s="999"/>
      <c r="E128" s="999"/>
      <c r="F128" s="1001"/>
      <c r="G128" s="81"/>
      <c r="H128" s="81"/>
      <c r="I128" s="1014"/>
    </row>
    <row r="129" spans="2:9" x14ac:dyDescent="0.25">
      <c r="C129" s="936">
        <v>44429</v>
      </c>
      <c r="D129" s="999"/>
      <c r="E129" s="999"/>
      <c r="F129" s="1001"/>
      <c r="G129" s="81"/>
      <c r="H129" s="81"/>
      <c r="I129" s="1014"/>
    </row>
    <row r="130" spans="2:9" x14ac:dyDescent="0.25">
      <c r="B130" s="627"/>
      <c r="C130" s="936">
        <v>44430</v>
      </c>
      <c r="D130" s="999"/>
      <c r="E130" s="999"/>
      <c r="F130" s="1001"/>
      <c r="G130" s="81"/>
      <c r="H130" s="81"/>
      <c r="I130" s="1014"/>
    </row>
    <row r="131" spans="2:9" x14ac:dyDescent="0.25">
      <c r="C131" s="936"/>
      <c r="D131" s="999"/>
      <c r="E131" s="999"/>
      <c r="F131" s="1001"/>
      <c r="G131" s="81"/>
      <c r="H131" s="81"/>
      <c r="I131" s="1014"/>
    </row>
    <row r="132" spans="2:9" x14ac:dyDescent="0.25">
      <c r="B132" s="627"/>
      <c r="C132" s="936">
        <v>44433</v>
      </c>
      <c r="D132" s="999"/>
      <c r="E132" s="999"/>
      <c r="F132" s="1001"/>
      <c r="G132" s="81"/>
      <c r="H132" s="81"/>
      <c r="I132" s="1014"/>
    </row>
    <row r="133" spans="2:9" x14ac:dyDescent="0.25">
      <c r="B133" s="627"/>
      <c r="C133" s="936">
        <v>44435</v>
      </c>
      <c r="D133" s="999"/>
      <c r="E133" s="999"/>
      <c r="F133" s="1001"/>
      <c r="G133" s="81"/>
      <c r="H133" s="81"/>
      <c r="I133" s="1014"/>
    </row>
    <row r="134" spans="2:9" x14ac:dyDescent="0.25">
      <c r="B134" s="627"/>
      <c r="C134" s="936">
        <v>44436</v>
      </c>
      <c r="D134" s="999"/>
      <c r="E134" s="999"/>
      <c r="F134" s="1001"/>
      <c r="G134" s="81"/>
      <c r="H134" s="81"/>
      <c r="I134" s="1014"/>
    </row>
    <row r="135" spans="2:9" x14ac:dyDescent="0.25">
      <c r="C135" s="936">
        <v>44436</v>
      </c>
      <c r="D135" s="999"/>
      <c r="E135" s="999"/>
      <c r="F135" s="1001"/>
      <c r="G135" s="81"/>
      <c r="H135" s="81"/>
      <c r="I135" s="1014"/>
    </row>
    <row r="136" spans="2:9" x14ac:dyDescent="0.25">
      <c r="B136" s="627"/>
      <c r="C136" s="936">
        <v>44437</v>
      </c>
      <c r="D136" s="999"/>
      <c r="E136" s="999"/>
      <c r="F136" s="1001"/>
      <c r="G136" s="81"/>
      <c r="H136" s="81"/>
      <c r="I136" s="1014"/>
    </row>
    <row r="137" spans="2:9" x14ac:dyDescent="0.25">
      <c r="C137" s="936"/>
      <c r="D137" s="999"/>
      <c r="E137" s="999"/>
      <c r="F137" s="1001"/>
      <c r="G137" s="81"/>
      <c r="H137" s="81"/>
      <c r="I137" s="1014"/>
    </row>
    <row r="138" spans="2:9" x14ac:dyDescent="0.25">
      <c r="B138" s="627"/>
      <c r="C138" s="936">
        <v>44440</v>
      </c>
      <c r="D138" s="999"/>
      <c r="E138" s="999"/>
      <c r="F138" s="1001"/>
      <c r="G138" s="81"/>
      <c r="H138" s="81"/>
      <c r="I138" s="1014"/>
    </row>
    <row r="139" spans="2:9" x14ac:dyDescent="0.25">
      <c r="B139" s="627"/>
      <c r="C139" s="936">
        <v>44442</v>
      </c>
      <c r="D139" s="999"/>
      <c r="E139" s="999"/>
      <c r="F139" s="1001"/>
      <c r="G139" s="81"/>
      <c r="H139" s="81"/>
      <c r="I139" s="1014"/>
    </row>
    <row r="140" spans="2:9" x14ac:dyDescent="0.25">
      <c r="B140" s="627"/>
      <c r="C140" s="936">
        <v>44443</v>
      </c>
      <c r="D140" s="999"/>
      <c r="E140" s="999"/>
      <c r="F140" s="1001"/>
      <c r="G140" s="81"/>
      <c r="H140" s="81"/>
      <c r="I140" s="1014"/>
    </row>
    <row r="141" spans="2:9" x14ac:dyDescent="0.25">
      <c r="C141" s="936">
        <v>44443</v>
      </c>
      <c r="D141" s="999"/>
      <c r="E141" s="999"/>
      <c r="F141" s="1001"/>
      <c r="G141" s="81"/>
      <c r="H141" s="81"/>
      <c r="I141" s="1014"/>
    </row>
    <row r="142" spans="2:9" x14ac:dyDescent="0.25">
      <c r="B142" s="627"/>
      <c r="C142" s="936">
        <v>44444</v>
      </c>
      <c r="D142" s="999"/>
      <c r="E142" s="999"/>
      <c r="F142" s="1001"/>
      <c r="G142" s="81"/>
      <c r="H142" s="81"/>
      <c r="I142" s="1014"/>
    </row>
    <row r="143" spans="2:9" x14ac:dyDescent="0.25">
      <c r="C143" s="936"/>
      <c r="D143" s="999"/>
      <c r="E143" s="999"/>
      <c r="F143" s="1001"/>
      <c r="G143" s="81"/>
      <c r="H143" s="81"/>
      <c r="I143" s="1014"/>
    </row>
    <row r="144" spans="2:9" x14ac:dyDescent="0.25">
      <c r="B144" s="627"/>
      <c r="C144" s="936">
        <v>44447</v>
      </c>
      <c r="D144" s="999"/>
      <c r="E144" s="999"/>
      <c r="F144" s="1001"/>
      <c r="G144" s="81"/>
      <c r="H144" s="81"/>
      <c r="I144" s="1014"/>
    </row>
    <row r="145" spans="2:9" x14ac:dyDescent="0.25">
      <c r="B145" s="627"/>
      <c r="C145" s="936">
        <v>44449</v>
      </c>
      <c r="D145" s="999"/>
      <c r="E145" s="999"/>
      <c r="F145" s="1001"/>
      <c r="G145" s="81"/>
      <c r="H145" s="81"/>
      <c r="I145" s="1014"/>
    </row>
    <row r="146" spans="2:9" x14ac:dyDescent="0.25">
      <c r="B146" s="627"/>
      <c r="C146" s="936">
        <v>44450</v>
      </c>
      <c r="D146" s="999"/>
      <c r="E146" s="999"/>
      <c r="F146" s="1001"/>
      <c r="G146" s="81"/>
      <c r="H146" s="81"/>
      <c r="I146" s="1014"/>
    </row>
    <row r="147" spans="2:9" x14ac:dyDescent="0.25">
      <c r="C147" s="936">
        <v>44450</v>
      </c>
      <c r="D147" s="999"/>
      <c r="E147" s="999"/>
      <c r="F147" s="1001"/>
      <c r="G147" s="81"/>
      <c r="H147" s="81"/>
      <c r="I147" s="1014"/>
    </row>
    <row r="148" spans="2:9" x14ac:dyDescent="0.25">
      <c r="B148" s="627"/>
      <c r="C148" s="936">
        <v>44451</v>
      </c>
      <c r="D148" s="999"/>
      <c r="E148" s="999"/>
      <c r="F148" s="1001"/>
      <c r="G148" s="81"/>
      <c r="H148" s="81"/>
      <c r="I148" s="1014"/>
    </row>
    <row r="149" spans="2:9" x14ac:dyDescent="0.25">
      <c r="C149" s="936"/>
      <c r="D149" s="999"/>
      <c r="E149" s="999"/>
      <c r="F149" s="1001"/>
      <c r="G149" s="81"/>
      <c r="H149" s="81"/>
      <c r="I149" s="1014"/>
    </row>
    <row r="150" spans="2:9" x14ac:dyDescent="0.25">
      <c r="B150" s="627"/>
      <c r="C150" s="936">
        <v>44454</v>
      </c>
      <c r="D150" s="999"/>
      <c r="E150" s="999"/>
      <c r="F150" s="1001"/>
      <c r="G150" s="81"/>
      <c r="H150" s="81"/>
      <c r="I150" s="1014"/>
    </row>
    <row r="151" spans="2:9" x14ac:dyDescent="0.25">
      <c r="B151" s="627"/>
      <c r="C151" s="936">
        <v>44456</v>
      </c>
      <c r="D151" s="999"/>
      <c r="E151" s="999"/>
      <c r="F151" s="1001"/>
      <c r="G151" s="81"/>
      <c r="H151" s="81"/>
      <c r="I151" s="1014"/>
    </row>
    <row r="152" spans="2:9" x14ac:dyDescent="0.25">
      <c r="B152" s="627"/>
      <c r="C152" s="936">
        <v>44457</v>
      </c>
      <c r="D152" s="999"/>
      <c r="E152" s="999"/>
      <c r="F152" s="1001"/>
      <c r="G152" s="81"/>
      <c r="H152" s="81"/>
      <c r="I152" s="1014"/>
    </row>
    <row r="153" spans="2:9" x14ac:dyDescent="0.25">
      <c r="C153" s="936">
        <v>44457</v>
      </c>
      <c r="D153" s="999"/>
      <c r="E153" s="999"/>
      <c r="F153" s="1001"/>
      <c r="G153" s="81"/>
      <c r="H153" s="81"/>
      <c r="I153" s="1014"/>
    </row>
    <row r="154" spans="2:9" x14ac:dyDescent="0.25">
      <c r="B154" s="627"/>
      <c r="C154" s="936">
        <v>44458</v>
      </c>
      <c r="D154" s="999"/>
      <c r="E154" s="999"/>
      <c r="F154" s="1001"/>
      <c r="G154" s="81"/>
      <c r="H154" s="81"/>
      <c r="I154" s="1014"/>
    </row>
    <row r="155" spans="2:9" x14ac:dyDescent="0.25">
      <c r="C155" s="936"/>
      <c r="D155" s="999"/>
      <c r="E155" s="999"/>
      <c r="F155" s="1001"/>
      <c r="G155" s="81"/>
      <c r="H155" s="81"/>
      <c r="I155" s="1014"/>
    </row>
    <row r="156" spans="2:9" x14ac:dyDescent="0.25">
      <c r="B156" s="627"/>
      <c r="C156" s="936">
        <v>44461</v>
      </c>
      <c r="D156" s="999"/>
      <c r="E156" s="999"/>
      <c r="F156" s="1001"/>
      <c r="G156" s="81"/>
      <c r="H156" s="81"/>
      <c r="I156" s="1014"/>
    </row>
    <row r="157" spans="2:9" x14ac:dyDescent="0.25">
      <c r="B157" s="627"/>
      <c r="C157" s="936">
        <v>44463</v>
      </c>
      <c r="D157" s="999"/>
      <c r="E157" s="999"/>
      <c r="F157" s="1001"/>
      <c r="G157" s="81"/>
      <c r="H157" s="81"/>
      <c r="I157" s="1014"/>
    </row>
    <row r="158" spans="2:9" x14ac:dyDescent="0.25">
      <c r="B158" s="627"/>
      <c r="C158" s="936">
        <v>44464</v>
      </c>
      <c r="D158" s="999"/>
      <c r="E158" s="999"/>
      <c r="F158" s="1001"/>
      <c r="G158" s="81"/>
      <c r="H158" s="81"/>
      <c r="I158" s="1014"/>
    </row>
    <row r="159" spans="2:9" x14ac:dyDescent="0.25">
      <c r="C159" s="936">
        <v>44464</v>
      </c>
      <c r="D159" s="999"/>
      <c r="E159" s="999"/>
      <c r="F159" s="1001"/>
      <c r="G159" s="81"/>
      <c r="H159" s="81"/>
      <c r="I159" s="1014"/>
    </row>
    <row r="160" spans="2:9" x14ac:dyDescent="0.25">
      <c r="B160" s="627"/>
      <c r="C160" s="936">
        <v>44465</v>
      </c>
      <c r="D160" s="999"/>
      <c r="E160" s="999"/>
      <c r="F160" s="1001"/>
      <c r="G160" s="81"/>
      <c r="H160" s="81"/>
      <c r="I160" s="1014"/>
    </row>
    <row r="161" spans="2:9" x14ac:dyDescent="0.25">
      <c r="C161" s="936"/>
      <c r="D161" s="999"/>
      <c r="E161" s="999"/>
      <c r="F161" s="1001"/>
      <c r="G161" s="81"/>
      <c r="H161" s="81"/>
      <c r="I161" s="1014"/>
    </row>
    <row r="162" spans="2:9" x14ac:dyDescent="0.25">
      <c r="B162" s="627"/>
      <c r="C162" s="936">
        <v>44468</v>
      </c>
      <c r="D162" s="999"/>
      <c r="E162" s="999"/>
      <c r="F162" s="1001"/>
      <c r="G162" s="81"/>
      <c r="H162" s="81"/>
      <c r="I162" s="1014"/>
    </row>
    <row r="163" spans="2:9" x14ac:dyDescent="0.25">
      <c r="B163" s="627"/>
      <c r="C163" s="936">
        <v>44470</v>
      </c>
      <c r="D163" s="999"/>
      <c r="E163" s="999"/>
      <c r="F163" s="1301"/>
      <c r="G163" s="81"/>
      <c r="H163" s="81"/>
      <c r="I163" s="1014"/>
    </row>
    <row r="164" spans="2:9" x14ac:dyDescent="0.25">
      <c r="B164" s="627"/>
      <c r="C164" s="936">
        <v>44471</v>
      </c>
      <c r="D164" s="999"/>
      <c r="E164" s="999"/>
      <c r="F164" s="1301"/>
      <c r="G164" s="81"/>
      <c r="H164" s="81"/>
      <c r="I164" s="1014"/>
    </row>
    <row r="165" spans="2:9" x14ac:dyDescent="0.25">
      <c r="C165" s="936">
        <v>44471</v>
      </c>
      <c r="D165" s="999"/>
      <c r="E165" s="999"/>
      <c r="F165" s="1001"/>
      <c r="G165" s="81"/>
      <c r="H165" s="81"/>
      <c r="I165" s="1014"/>
    </row>
    <row r="166" spans="2:9" x14ac:dyDescent="0.25">
      <c r="B166" s="627"/>
      <c r="C166" s="936">
        <v>44472</v>
      </c>
      <c r="D166" s="999"/>
      <c r="E166" s="999"/>
      <c r="F166" s="1001"/>
      <c r="G166" s="81"/>
      <c r="H166" s="81"/>
      <c r="I166" s="1014"/>
    </row>
    <row r="167" spans="2:9" x14ac:dyDescent="0.25">
      <c r="C167" s="936"/>
      <c r="D167" s="999"/>
      <c r="E167" s="999"/>
      <c r="F167" s="1001"/>
      <c r="G167" s="81"/>
      <c r="H167" s="81"/>
      <c r="I167" s="1014"/>
    </row>
    <row r="168" spans="2:9" x14ac:dyDescent="0.25">
      <c r="B168" s="627"/>
      <c r="C168" s="936">
        <v>44475</v>
      </c>
      <c r="D168" s="999"/>
      <c r="E168" s="999"/>
      <c r="F168" s="1001"/>
      <c r="G168" s="81"/>
      <c r="H168" s="81"/>
      <c r="I168" s="1014"/>
    </row>
    <row r="169" spans="2:9" x14ac:dyDescent="0.25">
      <c r="B169" s="627"/>
      <c r="C169" s="936">
        <v>44477</v>
      </c>
      <c r="D169" s="999"/>
      <c r="E169" s="999"/>
      <c r="F169" s="1006"/>
      <c r="G169" s="81"/>
      <c r="H169" s="81"/>
      <c r="I169" s="1014"/>
    </row>
    <row r="170" spans="2:9" x14ac:dyDescent="0.25">
      <c r="B170" s="627"/>
      <c r="C170" s="936">
        <v>44478</v>
      </c>
      <c r="D170" s="999"/>
      <c r="E170" s="999"/>
      <c r="F170" s="1006"/>
      <c r="G170" s="81"/>
      <c r="H170" s="81"/>
      <c r="I170" s="1014"/>
    </row>
    <row r="171" spans="2:9" x14ac:dyDescent="0.25">
      <c r="C171" s="936">
        <v>44478</v>
      </c>
      <c r="D171" s="999"/>
      <c r="E171" s="999"/>
      <c r="F171" s="1001"/>
      <c r="G171" s="81"/>
      <c r="H171" s="81"/>
      <c r="I171" s="1014"/>
    </row>
    <row r="172" spans="2:9" x14ac:dyDescent="0.25">
      <c r="B172" s="627"/>
      <c r="C172" s="936">
        <v>44479</v>
      </c>
      <c r="D172" s="999"/>
      <c r="E172" s="999"/>
      <c r="F172" s="1001"/>
      <c r="G172" s="81"/>
      <c r="H172" s="81"/>
      <c r="I172" s="1014"/>
    </row>
    <row r="173" spans="2:9" x14ac:dyDescent="0.25">
      <c r="C173" s="936"/>
      <c r="D173" s="999"/>
      <c r="E173" s="999"/>
      <c r="F173" s="1001"/>
      <c r="G173" s="81"/>
      <c r="H173" s="81"/>
      <c r="I173" s="1014"/>
    </row>
    <row r="174" spans="2:9" x14ac:dyDescent="0.25">
      <c r="B174" s="627"/>
      <c r="C174" s="936">
        <v>44482</v>
      </c>
      <c r="D174" s="999"/>
      <c r="E174" s="999"/>
      <c r="F174" s="1001"/>
      <c r="G174" s="81"/>
      <c r="H174" s="81"/>
      <c r="I174" s="1014"/>
    </row>
    <row r="175" spans="2:9" x14ac:dyDescent="0.25">
      <c r="B175" s="627"/>
      <c r="C175" s="936">
        <v>44484</v>
      </c>
      <c r="D175" s="999"/>
      <c r="E175" s="999"/>
      <c r="F175" s="1001"/>
      <c r="G175" s="81"/>
      <c r="H175" s="81"/>
      <c r="I175" s="1014"/>
    </row>
    <row r="176" spans="2:9" x14ac:dyDescent="0.25">
      <c r="B176" s="627"/>
      <c r="C176" s="936">
        <v>44485</v>
      </c>
      <c r="D176" s="999"/>
      <c r="E176" s="999"/>
      <c r="F176" s="1001"/>
      <c r="G176" s="81"/>
      <c r="H176" s="81"/>
      <c r="I176" s="1014"/>
    </row>
    <row r="177" spans="2:9" x14ac:dyDescent="0.25">
      <c r="C177" s="936">
        <v>44485</v>
      </c>
      <c r="D177" s="999"/>
      <c r="E177" s="999"/>
      <c r="F177" s="1001"/>
      <c r="G177" s="81"/>
      <c r="H177" s="81"/>
      <c r="I177" s="1014"/>
    </row>
    <row r="178" spans="2:9" x14ac:dyDescent="0.25">
      <c r="B178" s="627"/>
      <c r="C178" s="936">
        <v>44486</v>
      </c>
      <c r="D178" s="999"/>
      <c r="E178" s="999"/>
      <c r="F178" s="1001"/>
      <c r="G178" s="81"/>
      <c r="H178" s="81"/>
      <c r="I178" s="1014"/>
    </row>
    <row r="179" spans="2:9" x14ac:dyDescent="0.25">
      <c r="C179" s="936"/>
      <c r="D179" s="999"/>
      <c r="E179" s="999"/>
      <c r="F179" s="1001"/>
      <c r="G179" s="81"/>
      <c r="H179" s="81"/>
      <c r="I179" s="1014"/>
    </row>
    <row r="180" spans="2:9" x14ac:dyDescent="0.25">
      <c r="B180" s="627"/>
      <c r="C180" s="936">
        <v>44489</v>
      </c>
      <c r="D180" s="999"/>
      <c r="E180" s="999"/>
      <c r="F180" s="1001"/>
      <c r="G180" s="81"/>
      <c r="H180" s="81"/>
      <c r="I180" s="1014"/>
    </row>
    <row r="181" spans="2:9" x14ac:dyDescent="0.25">
      <c r="B181" s="627"/>
      <c r="C181" s="936">
        <v>44491</v>
      </c>
      <c r="D181" s="999"/>
      <c r="E181" s="999"/>
      <c r="F181" s="1001"/>
      <c r="G181" s="81"/>
      <c r="H181" s="81"/>
      <c r="I181" s="1014"/>
    </row>
    <row r="182" spans="2:9" x14ac:dyDescent="0.25">
      <c r="B182" s="627"/>
      <c r="C182" s="936">
        <v>44492</v>
      </c>
      <c r="D182" s="999"/>
      <c r="E182" s="999"/>
      <c r="F182" s="1001"/>
      <c r="G182" s="81"/>
      <c r="H182" s="81"/>
      <c r="I182" s="1014"/>
    </row>
    <row r="183" spans="2:9" x14ac:dyDescent="0.25">
      <c r="C183" s="936">
        <v>44492</v>
      </c>
      <c r="D183" s="999"/>
      <c r="E183" s="999"/>
      <c r="F183" s="1001"/>
      <c r="G183" s="81"/>
      <c r="H183" s="81"/>
      <c r="I183" s="1014"/>
    </row>
    <row r="184" spans="2:9" x14ac:dyDescent="0.25">
      <c r="B184" s="627"/>
      <c r="C184" s="936">
        <v>44493</v>
      </c>
      <c r="D184" s="999"/>
      <c r="E184" s="999"/>
      <c r="F184" s="1001"/>
      <c r="G184" s="81"/>
      <c r="H184" s="81"/>
      <c r="I184" s="1014"/>
    </row>
    <row r="185" spans="2:9" x14ac:dyDescent="0.25">
      <c r="C185" s="936"/>
      <c r="D185" s="999"/>
      <c r="E185" s="999"/>
      <c r="F185" s="1001"/>
      <c r="G185" s="81"/>
      <c r="H185" s="81"/>
      <c r="I185" s="1014"/>
    </row>
    <row r="186" spans="2:9" x14ac:dyDescent="0.25">
      <c r="B186" s="627"/>
      <c r="C186" s="936">
        <v>44496</v>
      </c>
      <c r="D186" s="999"/>
      <c r="E186" s="999"/>
      <c r="F186" s="1001"/>
      <c r="G186" s="81"/>
      <c r="H186" s="81"/>
      <c r="I186" s="1014"/>
    </row>
    <row r="187" spans="2:9" x14ac:dyDescent="0.25">
      <c r="B187" s="627"/>
      <c r="C187" s="936">
        <v>44498</v>
      </c>
      <c r="D187" s="999"/>
      <c r="E187" s="999"/>
      <c r="F187" s="1001"/>
      <c r="G187" s="81"/>
      <c r="H187" s="81"/>
      <c r="I187" s="1014"/>
    </row>
    <row r="188" spans="2:9" x14ac:dyDescent="0.25">
      <c r="B188" s="627"/>
      <c r="C188" s="936">
        <v>44499</v>
      </c>
      <c r="D188" s="999"/>
      <c r="E188" s="999"/>
      <c r="F188" s="1001"/>
      <c r="G188" s="81"/>
      <c r="H188" s="81"/>
      <c r="I188" s="1014"/>
    </row>
    <row r="189" spans="2:9" x14ac:dyDescent="0.25">
      <c r="C189" s="936">
        <v>44499</v>
      </c>
      <c r="D189" s="999"/>
      <c r="E189" s="999"/>
      <c r="F189" s="1001"/>
      <c r="G189" s="81"/>
      <c r="H189" s="81"/>
      <c r="I189" s="1014"/>
    </row>
    <row r="190" spans="2:9" x14ac:dyDescent="0.25">
      <c r="B190" s="627"/>
      <c r="C190" s="936">
        <v>44500</v>
      </c>
      <c r="D190" s="999"/>
      <c r="E190" s="999"/>
      <c r="F190" s="1001"/>
      <c r="G190" s="81"/>
      <c r="H190" s="81"/>
      <c r="I190" s="1014"/>
    </row>
    <row r="191" spans="2:9" x14ac:dyDescent="0.25">
      <c r="C191" s="936"/>
      <c r="D191" s="999"/>
      <c r="E191" s="999"/>
      <c r="F191" s="1001"/>
      <c r="G191" s="81"/>
      <c r="H191" s="81"/>
      <c r="I191" s="1014"/>
    </row>
    <row r="192" spans="2:9" x14ac:dyDescent="0.25">
      <c r="B192" s="627"/>
      <c r="C192" s="936">
        <v>44503</v>
      </c>
      <c r="D192" s="999"/>
      <c r="E192" s="999"/>
      <c r="F192" s="1001"/>
      <c r="G192" s="81"/>
      <c r="H192" s="81"/>
      <c r="I192" s="1014"/>
    </row>
    <row r="193" spans="2:9" x14ac:dyDescent="0.25">
      <c r="B193" s="627"/>
      <c r="C193" s="936">
        <v>44505</v>
      </c>
      <c r="D193" s="999"/>
      <c r="E193" s="999"/>
      <c r="F193" s="1001"/>
      <c r="G193" s="81"/>
      <c r="H193" s="81"/>
      <c r="I193" s="1014"/>
    </row>
    <row r="194" spans="2:9" x14ac:dyDescent="0.25">
      <c r="B194" s="627"/>
      <c r="C194" s="936">
        <v>44506</v>
      </c>
      <c r="D194" s="999"/>
      <c r="E194" s="999"/>
      <c r="F194" s="1001"/>
      <c r="G194" s="81"/>
      <c r="H194" s="81"/>
      <c r="I194" s="1014"/>
    </row>
    <row r="195" spans="2:9" x14ac:dyDescent="0.25">
      <c r="C195" s="936">
        <v>44506</v>
      </c>
      <c r="D195" s="999"/>
      <c r="E195" s="999"/>
      <c r="F195" s="1001"/>
      <c r="G195" s="81"/>
      <c r="H195" s="81"/>
      <c r="I195" s="1014"/>
    </row>
    <row r="196" spans="2:9" x14ac:dyDescent="0.25">
      <c r="B196" s="627"/>
      <c r="C196" s="936">
        <v>44507</v>
      </c>
      <c r="D196" s="999"/>
      <c r="E196" s="999"/>
      <c r="F196" s="1001"/>
      <c r="G196" s="81"/>
      <c r="H196" s="81"/>
      <c r="I196" s="1014"/>
    </row>
    <row r="197" spans="2:9" x14ac:dyDescent="0.25">
      <c r="C197" s="936"/>
      <c r="D197" s="999"/>
      <c r="E197" s="999"/>
      <c r="F197" s="1001"/>
      <c r="G197" s="81"/>
      <c r="H197" s="81"/>
      <c r="I197" s="1014"/>
    </row>
    <row r="198" spans="2:9" x14ac:dyDescent="0.25">
      <c r="B198" s="627"/>
      <c r="C198" s="936">
        <v>44510</v>
      </c>
      <c r="D198" s="999"/>
      <c r="E198" s="999"/>
      <c r="F198" s="1001"/>
      <c r="G198" s="81"/>
      <c r="H198" s="81"/>
      <c r="I198" s="1014"/>
    </row>
    <row r="199" spans="2:9" x14ac:dyDescent="0.25">
      <c r="B199" s="627"/>
      <c r="C199" s="936">
        <v>44512</v>
      </c>
      <c r="D199" s="999"/>
      <c r="E199" s="999"/>
      <c r="F199" s="1001"/>
      <c r="G199" s="81"/>
      <c r="H199" s="81"/>
      <c r="I199" s="1014"/>
    </row>
    <row r="200" spans="2:9" x14ac:dyDescent="0.25">
      <c r="B200" s="627"/>
      <c r="C200" s="936">
        <v>44513</v>
      </c>
      <c r="D200" s="999"/>
      <c r="E200" s="999"/>
      <c r="F200" s="1001"/>
      <c r="G200" s="81"/>
      <c r="H200" s="81"/>
      <c r="I200" s="1014"/>
    </row>
    <row r="201" spans="2:9" x14ac:dyDescent="0.25">
      <c r="C201" s="936">
        <v>44513</v>
      </c>
      <c r="D201" s="999"/>
      <c r="E201" s="999"/>
      <c r="F201" s="1001"/>
      <c r="G201" s="81"/>
      <c r="H201" s="81"/>
      <c r="I201" s="1014"/>
    </row>
    <row r="202" spans="2:9" x14ac:dyDescent="0.25">
      <c r="B202" s="627"/>
      <c r="C202" s="936">
        <v>44514</v>
      </c>
      <c r="D202" s="999"/>
      <c r="E202" s="999"/>
      <c r="F202" s="1001"/>
      <c r="G202" s="81"/>
      <c r="H202" s="81"/>
      <c r="I202" s="1014"/>
    </row>
    <row r="203" spans="2:9" x14ac:dyDescent="0.25">
      <c r="C203" s="936"/>
      <c r="D203" s="999"/>
      <c r="E203" s="999"/>
      <c r="F203" s="1001"/>
      <c r="G203" s="81"/>
      <c r="H203" s="81"/>
      <c r="I203" s="1014"/>
    </row>
    <row r="204" spans="2:9" x14ac:dyDescent="0.25">
      <c r="B204" s="627"/>
      <c r="C204" s="936">
        <v>44517</v>
      </c>
      <c r="D204" s="999"/>
      <c r="E204" s="999"/>
      <c r="F204" s="1001"/>
      <c r="G204" s="81"/>
      <c r="H204" s="81"/>
      <c r="I204" s="1014"/>
    </row>
    <row r="205" spans="2:9" x14ac:dyDescent="0.25">
      <c r="B205" s="627"/>
      <c r="C205" s="936">
        <v>44519</v>
      </c>
      <c r="D205" s="999"/>
      <c r="E205" s="999"/>
      <c r="F205" s="1001"/>
      <c r="G205" s="81"/>
      <c r="H205" s="81"/>
      <c r="I205" s="1014"/>
    </row>
    <row r="206" spans="2:9" x14ac:dyDescent="0.25">
      <c r="B206" s="627"/>
      <c r="C206" s="936">
        <v>44520</v>
      </c>
      <c r="D206" s="999"/>
      <c r="E206" s="999"/>
      <c r="F206" s="1001"/>
      <c r="G206" s="81"/>
      <c r="H206" s="81"/>
      <c r="I206" s="1014"/>
    </row>
    <row r="207" spans="2:9" x14ac:dyDescent="0.25">
      <c r="C207" s="936">
        <v>44520</v>
      </c>
      <c r="D207" s="999"/>
      <c r="E207" s="999"/>
      <c r="F207" s="1001"/>
      <c r="G207" s="81"/>
      <c r="H207" s="81"/>
      <c r="I207" s="1014"/>
    </row>
    <row r="208" spans="2:9" x14ac:dyDescent="0.25">
      <c r="B208" s="627"/>
      <c r="C208" s="936">
        <v>44521</v>
      </c>
      <c r="D208" s="999"/>
      <c r="E208" s="999"/>
      <c r="F208" s="1001"/>
      <c r="G208" s="81"/>
      <c r="H208" s="81"/>
      <c r="I208" s="1014"/>
    </row>
    <row r="209" spans="2:9" x14ac:dyDescent="0.25">
      <c r="C209" s="936"/>
      <c r="D209" s="999"/>
      <c r="E209" s="999"/>
      <c r="F209" s="1001"/>
      <c r="G209" s="81"/>
      <c r="H209" s="81"/>
      <c r="I209" s="1014"/>
    </row>
    <row r="210" spans="2:9" x14ac:dyDescent="0.25">
      <c r="B210" s="627"/>
      <c r="C210" s="936">
        <v>44524</v>
      </c>
      <c r="D210" s="999"/>
      <c r="E210" s="999"/>
      <c r="F210" s="1001"/>
      <c r="G210" s="81"/>
      <c r="H210" s="81"/>
      <c r="I210" s="1014"/>
    </row>
    <row r="211" spans="2:9" x14ac:dyDescent="0.25">
      <c r="B211" s="627"/>
      <c r="C211" s="936">
        <v>44526</v>
      </c>
      <c r="D211" s="999"/>
      <c r="E211" s="999"/>
      <c r="F211" s="1001"/>
      <c r="G211" s="81"/>
      <c r="H211" s="81"/>
      <c r="I211" s="1014"/>
    </row>
    <row r="212" spans="2:9" x14ac:dyDescent="0.25">
      <c r="B212" s="627"/>
      <c r="C212" s="936">
        <v>44527</v>
      </c>
      <c r="D212" s="999"/>
      <c r="E212" s="999"/>
      <c r="F212" s="1001"/>
      <c r="G212" s="81"/>
      <c r="H212" s="81"/>
      <c r="I212" s="1014"/>
    </row>
    <row r="213" spans="2:9" x14ac:dyDescent="0.25">
      <c r="C213" s="936">
        <v>44527</v>
      </c>
      <c r="D213" s="999"/>
      <c r="E213" s="999"/>
      <c r="F213" s="1001"/>
      <c r="G213" s="81"/>
      <c r="H213" s="81"/>
      <c r="I213" s="1014"/>
    </row>
    <row r="214" spans="2:9" x14ac:dyDescent="0.25">
      <c r="B214" s="627"/>
      <c r="C214" s="936">
        <v>44528</v>
      </c>
      <c r="D214" s="999"/>
      <c r="E214" s="999"/>
      <c r="F214" s="1001"/>
      <c r="G214" s="81"/>
      <c r="H214" s="81"/>
      <c r="I214" s="1014"/>
    </row>
    <row r="215" spans="2:9" x14ac:dyDescent="0.25">
      <c r="C215" s="936"/>
      <c r="D215" s="999"/>
      <c r="E215" s="999"/>
      <c r="F215" s="1001"/>
      <c r="G215" s="81"/>
      <c r="H215" s="81"/>
      <c r="I215" s="1014"/>
    </row>
    <row r="216" spans="2:9" x14ac:dyDescent="0.25">
      <c r="B216" s="627"/>
      <c r="C216" s="936">
        <v>44531</v>
      </c>
      <c r="D216" s="999"/>
      <c r="E216" s="999"/>
      <c r="F216" s="1001"/>
      <c r="G216" s="81"/>
      <c r="H216" s="81"/>
      <c r="I216" s="1014"/>
    </row>
    <row r="217" spans="2:9" x14ac:dyDescent="0.25">
      <c r="B217" s="627"/>
      <c r="C217" s="936">
        <v>44533</v>
      </c>
      <c r="D217" s="999"/>
      <c r="E217" s="999"/>
      <c r="F217" s="1003" t="s">
        <v>42</v>
      </c>
      <c r="G217" s="81"/>
      <c r="H217" s="81"/>
      <c r="I217" s="1014"/>
    </row>
    <row r="218" spans="2:9" x14ac:dyDescent="0.25">
      <c r="B218" s="627"/>
      <c r="C218" s="936">
        <v>44534</v>
      </c>
      <c r="D218" s="999"/>
      <c r="E218" s="999"/>
      <c r="F218" s="1001"/>
      <c r="G218" s="81"/>
      <c r="H218" s="81"/>
      <c r="I218" s="1014"/>
    </row>
    <row r="219" spans="2:9" x14ac:dyDescent="0.25">
      <c r="C219" s="936">
        <v>44534</v>
      </c>
      <c r="D219" s="999"/>
      <c r="E219" s="999"/>
      <c r="F219" s="1001"/>
      <c r="G219" s="81"/>
      <c r="H219" s="81"/>
      <c r="I219" s="1014"/>
    </row>
    <row r="220" spans="2:9" x14ac:dyDescent="0.25">
      <c r="B220" s="627"/>
      <c r="C220" s="936">
        <v>44535</v>
      </c>
      <c r="D220" s="999"/>
      <c r="E220" s="999"/>
      <c r="F220" s="1001"/>
      <c r="G220" s="81"/>
      <c r="H220" s="81"/>
      <c r="I220" s="1014"/>
    </row>
    <row r="221" spans="2:9" x14ac:dyDescent="0.25">
      <c r="C221" s="936"/>
      <c r="D221" s="999"/>
      <c r="E221" s="999"/>
      <c r="F221" s="1001"/>
      <c r="G221" s="81"/>
      <c r="H221" s="81"/>
      <c r="I221" s="1014"/>
    </row>
    <row r="222" spans="2:9" x14ac:dyDescent="0.25">
      <c r="B222" s="627"/>
      <c r="C222" s="936">
        <v>44538</v>
      </c>
      <c r="D222" s="999"/>
      <c r="E222" s="999"/>
      <c r="F222" s="1001"/>
      <c r="G222" s="81"/>
      <c r="H222" s="81"/>
      <c r="I222" s="1014"/>
    </row>
    <row r="223" spans="2:9" x14ac:dyDescent="0.25">
      <c r="B223" s="627"/>
      <c r="C223" s="936">
        <v>44540</v>
      </c>
      <c r="D223" s="999"/>
      <c r="E223" s="999"/>
      <c r="F223" s="1001"/>
      <c r="G223" s="81"/>
      <c r="H223" s="81"/>
      <c r="I223" s="1014"/>
    </row>
    <row r="224" spans="2:9" x14ac:dyDescent="0.25">
      <c r="B224" s="627"/>
      <c r="C224" s="936">
        <v>44541</v>
      </c>
      <c r="D224" s="999"/>
      <c r="E224" s="999"/>
      <c r="F224" s="1001"/>
      <c r="G224" s="81"/>
      <c r="H224" s="81"/>
      <c r="I224" s="1014"/>
    </row>
    <row r="225" spans="3:9" x14ac:dyDescent="0.25">
      <c r="C225" s="936">
        <v>44541</v>
      </c>
      <c r="D225" s="999"/>
      <c r="E225" s="999"/>
      <c r="F225" s="1001"/>
      <c r="G225" s="1001"/>
      <c r="H225" s="1001"/>
      <c r="I225" s="1014"/>
    </row>
    <row r="226" spans="3:9" x14ac:dyDescent="0.25">
      <c r="C226" s="936">
        <v>44542</v>
      </c>
      <c r="D226" s="999"/>
      <c r="E226" s="999"/>
      <c r="F226" s="1001"/>
      <c r="G226" s="1001"/>
      <c r="H226" s="1001"/>
      <c r="I226" s="1014"/>
    </row>
    <row r="227" spans="3:9" x14ac:dyDescent="0.25">
      <c r="C227" s="936"/>
      <c r="D227" s="999"/>
      <c r="E227" s="999"/>
      <c r="F227" s="1001"/>
      <c r="G227" s="1001"/>
      <c r="H227" s="1001"/>
      <c r="I227" s="1014"/>
    </row>
    <row r="228" spans="3:9" x14ac:dyDescent="0.25">
      <c r="C228" s="936">
        <v>44545</v>
      </c>
      <c r="D228" s="999"/>
      <c r="E228" s="999"/>
      <c r="F228" s="1001"/>
      <c r="G228" s="1001"/>
      <c r="H228" s="1001"/>
      <c r="I228" s="1014"/>
    </row>
    <row r="229" spans="3:9" x14ac:dyDescent="0.25">
      <c r="C229" s="936">
        <v>44547</v>
      </c>
      <c r="D229" s="999"/>
      <c r="E229" s="999"/>
      <c r="F229" s="1001"/>
      <c r="G229" s="1001"/>
      <c r="H229" s="1001"/>
      <c r="I229" s="1014"/>
    </row>
    <row r="230" spans="3:9" x14ac:dyDescent="0.25">
      <c r="C230" s="936">
        <v>44548</v>
      </c>
      <c r="D230" s="999"/>
      <c r="E230" s="999"/>
      <c r="F230" s="1001"/>
      <c r="G230" s="1001"/>
      <c r="H230" s="1001"/>
      <c r="I230" s="1014"/>
    </row>
    <row r="231" spans="3:9" x14ac:dyDescent="0.25">
      <c r="C231" s="936">
        <v>44548</v>
      </c>
      <c r="D231" s="999"/>
      <c r="E231" s="999"/>
      <c r="F231" s="1001"/>
      <c r="G231" s="1001"/>
      <c r="H231" s="1001"/>
      <c r="I231" s="1014"/>
    </row>
    <row r="232" spans="3:9" x14ac:dyDescent="0.25">
      <c r="C232" s="936">
        <v>44549</v>
      </c>
      <c r="D232" s="999"/>
      <c r="E232" s="999"/>
      <c r="F232" s="1001"/>
      <c r="G232" s="1001"/>
      <c r="H232" s="1001"/>
      <c r="I232" s="1014"/>
    </row>
    <row r="233" spans="3:9" ht="15.75" thickBot="1" x14ac:dyDescent="0.3">
      <c r="C233" s="1020"/>
      <c r="D233" s="1021"/>
      <c r="E233" s="1021"/>
      <c r="F233" s="1022"/>
      <c r="G233" s="1022"/>
      <c r="H233" s="1022"/>
      <c r="I233" s="1023"/>
    </row>
    <row r="234" spans="3:9" x14ac:dyDescent="0.25">
      <c r="D234" s="964"/>
      <c r="E234" s="964"/>
    </row>
  </sheetData>
  <sheetProtection algorithmName="SHA-512" hashValue="Gu7weBF9mL4rG+sANcHJig1IdunYa9lXEOqPIo4SSr90BMlcNLb41d23W9c5wX8Qm1gHbs2C6Sq7hOXnuJB9qQ==" saltValue="rluksfeN1K6hN+Id4fR0yw==" spinCount="100000" sheet="1" objects="1" scenarios="1"/>
  <mergeCells count="4">
    <mergeCell ref="F163:F164"/>
    <mergeCell ref="C88:I88"/>
    <mergeCell ref="O3:P3"/>
    <mergeCell ref="I5:I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B1:BQ272"/>
  <sheetViews>
    <sheetView showGridLines="0" tabSelected="1" showWhiteSpace="0" zoomScale="90" zoomScaleNormal="9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11" sqref="H11"/>
    </sheetView>
  </sheetViews>
  <sheetFormatPr defaultColWidth="9.140625" defaultRowHeight="15" x14ac:dyDescent="0.25"/>
  <cols>
    <col min="1" max="1" width="2.140625" style="322" customWidth="1"/>
    <col min="2" max="2" width="11.5703125" style="322" bestFit="1" customWidth="1"/>
    <col min="3" max="3" width="7.42578125" style="322" bestFit="1" customWidth="1"/>
    <col min="4" max="4" width="11.85546875" style="322" bestFit="1" customWidth="1"/>
    <col min="5" max="5" width="11.7109375" style="322" customWidth="1"/>
    <col min="6" max="6" width="8.5703125" style="322" customWidth="1"/>
    <col min="7" max="7" width="26" style="322" customWidth="1"/>
    <col min="8" max="8" width="6.140625" style="322" bestFit="1" customWidth="1"/>
    <col min="9" max="9" width="3.42578125" style="322" customWidth="1"/>
    <col min="10" max="10" width="6.140625" style="322" bestFit="1" customWidth="1"/>
    <col min="11" max="11" width="27.5703125" style="322" customWidth="1"/>
    <col min="12" max="12" width="18" style="322" bestFit="1" customWidth="1"/>
    <col min="13" max="13" width="2.85546875" style="322" customWidth="1"/>
    <col min="14" max="14" width="6.28515625" style="322" customWidth="1"/>
    <col min="15" max="15" width="10.7109375" style="322" hidden="1" customWidth="1"/>
    <col min="16" max="16" width="16.7109375" style="322" bestFit="1" customWidth="1"/>
    <col min="17" max="17" width="8" style="322" customWidth="1"/>
    <col min="18" max="18" width="6.7109375" style="322" customWidth="1"/>
    <col min="19" max="19" width="15.42578125" style="322" hidden="1" customWidth="1"/>
    <col min="20" max="20" width="7.85546875" style="322" hidden="1" customWidth="1"/>
    <col min="21" max="23" width="6.7109375" style="322" customWidth="1"/>
    <col min="24" max="25" width="9.140625" style="322" hidden="1" customWidth="1"/>
    <col min="26" max="26" width="6.7109375" style="322" customWidth="1"/>
    <col min="27" max="28" width="9.140625" style="322" hidden="1" customWidth="1"/>
    <col min="29" max="30" width="6.7109375" style="322" customWidth="1"/>
    <col min="31" max="31" width="9.28515625" style="322" customWidth="1"/>
    <col min="32" max="32" width="18.140625" style="322" customWidth="1"/>
    <col min="33" max="33" width="9.140625" style="322" hidden="1" customWidth="1"/>
    <col min="34" max="34" width="0.28515625" style="322" hidden="1" customWidth="1"/>
    <col min="35" max="36" width="9.140625" style="322" hidden="1" customWidth="1"/>
    <col min="37" max="37" width="0.140625" style="322" hidden="1" customWidth="1"/>
    <col min="38" max="38" width="0.28515625" style="322" hidden="1" customWidth="1"/>
    <col min="39" max="39" width="9.140625" style="322" hidden="1" customWidth="1"/>
    <col min="40" max="40" width="0.28515625" style="322" hidden="1" customWidth="1"/>
    <col min="41" max="47" width="9.140625" style="322" hidden="1" customWidth="1"/>
    <col min="48" max="48" width="12.140625" style="322" customWidth="1"/>
    <col min="49" max="49" width="10.28515625" style="322" customWidth="1"/>
    <col min="50" max="50" width="0.140625" style="322" customWidth="1"/>
    <col min="51" max="51" width="12.140625" style="322" customWidth="1"/>
    <col min="52" max="52" width="5" style="322" hidden="1" customWidth="1"/>
    <col min="53" max="53" width="14.7109375" style="322" customWidth="1"/>
    <col min="54" max="54" width="6.7109375" style="322" customWidth="1"/>
    <col min="55" max="55" width="6.5703125" style="322" customWidth="1"/>
    <col min="56" max="56" width="0.140625" style="322" hidden="1" customWidth="1"/>
    <col min="57" max="57" width="9.140625" style="322" hidden="1" customWidth="1"/>
    <col min="58" max="59" width="6.7109375" style="322" customWidth="1"/>
    <col min="60" max="60" width="6.42578125" style="322" customWidth="1"/>
    <col min="61" max="62" width="9.140625" style="322" hidden="1" customWidth="1"/>
    <col min="63" max="63" width="6.28515625" style="322" customWidth="1"/>
    <col min="64" max="64" width="9.140625" style="322" hidden="1" customWidth="1"/>
    <col min="65" max="65" width="0.140625" style="322" hidden="1" customWidth="1"/>
    <col min="66" max="67" width="6.7109375" style="322" customWidth="1"/>
    <col min="68" max="68" width="8.7109375" style="322" customWidth="1"/>
    <col min="69" max="69" width="24.85546875" style="322" customWidth="1"/>
    <col min="70" max="16384" width="9.140625" style="322"/>
  </cols>
  <sheetData>
    <row r="1" spans="2:69" ht="15" customHeight="1" x14ac:dyDescent="0.25">
      <c r="B1" s="1359" t="s">
        <v>312</v>
      </c>
      <c r="C1" s="1360"/>
      <c r="D1" s="1360"/>
      <c r="E1" s="1360"/>
      <c r="F1" s="1360"/>
      <c r="G1" s="1360"/>
      <c r="H1" s="1360"/>
      <c r="I1" s="1360"/>
      <c r="J1" s="1360"/>
      <c r="K1" s="1360"/>
      <c r="L1" s="1361"/>
    </row>
    <row r="2" spans="2:69" x14ac:dyDescent="0.25">
      <c r="B2" s="1362"/>
      <c r="C2" s="1363"/>
      <c r="D2" s="1363"/>
      <c r="E2" s="1363"/>
      <c r="F2" s="1363"/>
      <c r="G2" s="1363"/>
      <c r="H2" s="1363"/>
      <c r="I2" s="1363"/>
      <c r="J2" s="1363"/>
      <c r="K2" s="1363"/>
      <c r="L2" s="1364"/>
      <c r="N2" s="1368"/>
      <c r="O2" s="1368"/>
      <c r="P2" s="1368"/>
      <c r="Q2" s="1368"/>
      <c r="R2" s="1368"/>
      <c r="S2" s="1368"/>
      <c r="T2" s="1368"/>
      <c r="U2" s="1368"/>
      <c r="V2" s="1368"/>
      <c r="W2" s="1368"/>
      <c r="X2" s="1368"/>
      <c r="Y2" s="1368"/>
      <c r="Z2" s="1368"/>
      <c r="AA2" s="1368"/>
      <c r="AB2" s="1368"/>
      <c r="AC2" s="1368"/>
      <c r="AD2" s="1368"/>
      <c r="AE2" s="1368"/>
      <c r="AF2" s="1368"/>
      <c r="AG2" s="1368"/>
      <c r="AH2" s="1368"/>
      <c r="AI2" s="1368"/>
      <c r="AJ2" s="1368"/>
      <c r="AK2" s="1368"/>
      <c r="AL2" s="1368"/>
      <c r="AM2" s="1368"/>
      <c r="AN2" s="1368"/>
      <c r="AO2" s="1368"/>
      <c r="AP2" s="1368"/>
      <c r="AQ2" s="1368"/>
      <c r="AR2" s="1368"/>
      <c r="AS2" s="1368"/>
      <c r="AT2" s="1368"/>
      <c r="AU2" s="1368"/>
      <c r="AV2" s="1368"/>
      <c r="AW2" s="323"/>
    </row>
    <row r="3" spans="2:69" ht="23.25" customHeight="1" x14ac:dyDescent="0.25">
      <c r="B3" s="1362"/>
      <c r="C3" s="1363"/>
      <c r="D3" s="1363"/>
      <c r="E3" s="1363"/>
      <c r="F3" s="1363"/>
      <c r="G3" s="1363"/>
      <c r="H3" s="1363"/>
      <c r="I3" s="1363"/>
      <c r="J3" s="1363"/>
      <c r="K3" s="1363"/>
      <c r="L3" s="1364"/>
      <c r="N3" s="1369"/>
      <c r="O3" s="484"/>
      <c r="P3" s="1370"/>
      <c r="Q3" s="1355"/>
      <c r="R3" s="1355"/>
      <c r="S3" s="484"/>
      <c r="T3" s="484"/>
      <c r="U3" s="1355"/>
      <c r="V3" s="1355"/>
      <c r="W3" s="1355"/>
      <c r="X3" s="484"/>
      <c r="Y3" s="484"/>
      <c r="Z3" s="1355"/>
      <c r="AA3" s="484"/>
      <c r="AB3" s="484"/>
      <c r="AC3" s="1355"/>
      <c r="AD3" s="1355"/>
      <c r="AE3" s="1355"/>
      <c r="AF3" s="1356"/>
      <c r="AG3" s="484"/>
      <c r="AH3" s="484"/>
      <c r="AI3" s="484"/>
      <c r="AJ3" s="484"/>
      <c r="AK3" s="484"/>
      <c r="AL3" s="484"/>
      <c r="AM3" s="484"/>
      <c r="AN3" s="484"/>
      <c r="AO3" s="484"/>
      <c r="AP3" s="484"/>
      <c r="AQ3" s="484"/>
      <c r="AR3" s="484"/>
      <c r="AS3" s="484"/>
      <c r="AT3" s="484"/>
      <c r="AU3" s="484"/>
      <c r="AV3" s="1357"/>
      <c r="AW3" s="1357"/>
    </row>
    <row r="4" spans="2:69" x14ac:dyDescent="0.25">
      <c r="B4" s="1362"/>
      <c r="C4" s="1363"/>
      <c r="D4" s="1363"/>
      <c r="E4" s="1363"/>
      <c r="F4" s="1363"/>
      <c r="G4" s="1363"/>
      <c r="H4" s="1363"/>
      <c r="I4" s="1363"/>
      <c r="J4" s="1363"/>
      <c r="K4" s="1363"/>
      <c r="L4" s="1364"/>
      <c r="N4" s="1369"/>
      <c r="O4" s="484"/>
      <c r="P4" s="1370"/>
      <c r="Q4" s="1355"/>
      <c r="R4" s="1355"/>
      <c r="S4" s="484"/>
      <c r="T4" s="484"/>
      <c r="U4" s="1355"/>
      <c r="V4" s="1355"/>
      <c r="W4" s="1355"/>
      <c r="X4" s="484"/>
      <c r="Y4" s="484"/>
      <c r="Z4" s="1355"/>
      <c r="AA4" s="484"/>
      <c r="AB4" s="484"/>
      <c r="AC4" s="1355"/>
      <c r="AD4" s="1355"/>
      <c r="AE4" s="1355"/>
      <c r="AF4" s="1356"/>
      <c r="AG4" s="484"/>
      <c r="AH4" s="484"/>
      <c r="AI4" s="484"/>
      <c r="AJ4" s="484"/>
      <c r="AK4" s="484"/>
      <c r="AL4" s="484"/>
      <c r="AM4" s="484"/>
      <c r="AN4" s="484"/>
      <c r="AO4" s="484"/>
      <c r="AP4" s="484"/>
      <c r="AQ4" s="484"/>
      <c r="AR4" s="484"/>
      <c r="AS4" s="484"/>
      <c r="AT4" s="484"/>
      <c r="AU4" s="484"/>
      <c r="AV4" s="1358"/>
      <c r="AW4" s="1358"/>
    </row>
    <row r="5" spans="2:69" ht="12.75" customHeight="1" thickBot="1" x14ac:dyDescent="0.3">
      <c r="B5" s="1362"/>
      <c r="C5" s="1363"/>
      <c r="D5" s="1363"/>
      <c r="E5" s="1363"/>
      <c r="F5" s="1363"/>
      <c r="G5" s="1363"/>
      <c r="H5" s="1363"/>
      <c r="I5" s="1363"/>
      <c r="J5" s="1363"/>
      <c r="K5" s="1363"/>
      <c r="L5" s="1364"/>
      <c r="N5" s="1369"/>
      <c r="O5" s="484"/>
      <c r="P5" s="1370"/>
      <c r="Q5" s="1355"/>
      <c r="R5" s="1355"/>
      <c r="S5" s="484"/>
      <c r="T5" s="484"/>
      <c r="U5" s="1355"/>
      <c r="V5" s="1355"/>
      <c r="W5" s="1355"/>
      <c r="X5" s="484"/>
      <c r="Y5" s="484"/>
      <c r="Z5" s="1355"/>
      <c r="AA5" s="484"/>
      <c r="AB5" s="484"/>
      <c r="AC5" s="1355"/>
      <c r="AD5" s="1355"/>
      <c r="AE5" s="1355"/>
      <c r="AF5" s="1356"/>
      <c r="AG5" s="484"/>
      <c r="AH5" s="484"/>
      <c r="AI5" s="484"/>
      <c r="AJ5" s="484"/>
      <c r="AK5" s="484"/>
      <c r="AL5" s="484"/>
      <c r="AM5" s="484"/>
      <c r="AN5" s="484"/>
      <c r="AO5" s="484"/>
      <c r="AP5" s="484"/>
      <c r="AQ5" s="484"/>
      <c r="AR5" s="484"/>
      <c r="AS5" s="484"/>
      <c r="AT5" s="484"/>
      <c r="AU5" s="484"/>
      <c r="AV5" s="1358"/>
      <c r="AW5" s="1358"/>
    </row>
    <row r="6" spans="2:69" ht="7.5" hidden="1" customHeight="1" thickBot="1" x14ac:dyDescent="0.3">
      <c r="B6" s="1365"/>
      <c r="C6" s="1366"/>
      <c r="D6" s="1366"/>
      <c r="E6" s="1366"/>
      <c r="F6" s="1366"/>
      <c r="G6" s="1366"/>
      <c r="H6" s="1366"/>
      <c r="I6" s="1366"/>
      <c r="J6" s="1366"/>
      <c r="K6" s="1366"/>
      <c r="L6" s="1367"/>
      <c r="N6" s="1369"/>
      <c r="O6" s="323"/>
      <c r="P6" s="1370"/>
      <c r="Q6" s="1355"/>
      <c r="R6" s="1355"/>
      <c r="S6" s="323"/>
      <c r="T6" s="323"/>
      <c r="U6" s="1355"/>
      <c r="V6" s="1355"/>
      <c r="W6" s="1355"/>
      <c r="X6" s="323"/>
      <c r="Y6" s="323"/>
      <c r="Z6" s="1355"/>
      <c r="AA6" s="323"/>
      <c r="AB6" s="323"/>
      <c r="AC6" s="1355"/>
      <c r="AD6" s="1355"/>
      <c r="AE6" s="1355"/>
      <c r="AF6" s="1356"/>
      <c r="AG6" s="484"/>
      <c r="AH6" s="484"/>
      <c r="AI6" s="484"/>
      <c r="AJ6" s="484"/>
      <c r="AK6" s="484"/>
      <c r="AL6" s="484"/>
      <c r="AM6" s="484"/>
      <c r="AN6" s="484"/>
      <c r="AO6" s="484"/>
      <c r="AP6" s="484"/>
      <c r="AQ6" s="484"/>
      <c r="AR6" s="484"/>
      <c r="AS6" s="484"/>
      <c r="AT6" s="484"/>
      <c r="AU6" s="484"/>
      <c r="AV6" s="1358"/>
      <c r="AW6" s="1358"/>
    </row>
    <row r="7" spans="2:69" ht="29.25" customHeight="1" thickBot="1" x14ac:dyDescent="0.3">
      <c r="B7" s="501" t="s">
        <v>156</v>
      </c>
      <c r="C7" s="502" t="s">
        <v>157</v>
      </c>
      <c r="D7" s="500" t="s">
        <v>309</v>
      </c>
      <c r="E7" s="500" t="s">
        <v>17</v>
      </c>
      <c r="F7" s="500" t="s">
        <v>310</v>
      </c>
      <c r="G7" s="500" t="s">
        <v>18</v>
      </c>
      <c r="H7" s="1351" t="s">
        <v>19</v>
      </c>
      <c r="I7" s="1352"/>
      <c r="J7" s="1353"/>
      <c r="K7" s="500" t="s">
        <v>20</v>
      </c>
      <c r="L7" s="500" t="s">
        <v>158</v>
      </c>
      <c r="N7" s="1369"/>
      <c r="O7" s="494"/>
      <c r="P7" s="1370"/>
      <c r="Q7" s="1355"/>
      <c r="R7" s="1355"/>
      <c r="S7" s="495"/>
      <c r="T7" s="495"/>
      <c r="U7" s="1355"/>
      <c r="V7" s="1355"/>
      <c r="W7" s="1355"/>
      <c r="X7" s="495"/>
      <c r="Y7" s="495"/>
      <c r="Z7" s="1355"/>
      <c r="AA7" s="495"/>
      <c r="AB7" s="495"/>
      <c r="AC7" s="1355"/>
      <c r="AD7" s="1355"/>
      <c r="AE7" s="1355"/>
      <c r="AF7" s="1356"/>
      <c r="AG7" s="484"/>
      <c r="AH7" s="484"/>
      <c r="AI7" s="484"/>
      <c r="AJ7" s="484"/>
      <c r="AK7" s="484"/>
      <c r="AL7" s="484"/>
      <c r="AM7" s="484"/>
      <c r="AN7" s="484"/>
      <c r="AO7" s="484"/>
      <c r="AP7" s="484"/>
      <c r="AQ7" s="484"/>
      <c r="AR7" s="484"/>
      <c r="AS7" s="484"/>
      <c r="AT7" s="484"/>
      <c r="AU7" s="484"/>
      <c r="AV7" s="1358"/>
      <c r="AW7" s="1358"/>
      <c r="AY7" s="330"/>
      <c r="AZ7" s="330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0"/>
    </row>
    <row r="8" spans="2:69" ht="15.75" thickBot="1" x14ac:dyDescent="0.3">
      <c r="B8" s="1168" t="str">
        <f>'Datas usadas'!F4</f>
        <v>Master</v>
      </c>
      <c r="C8" s="1165">
        <v>1</v>
      </c>
      <c r="D8" s="966">
        <f>'Tab. Master 2021'!C9</f>
        <v>44232</v>
      </c>
      <c r="E8" s="520">
        <f>'Tab. Master 2021'!D9</f>
        <v>0.85416666666666663</v>
      </c>
      <c r="F8" s="520" t="str">
        <f>'Tab. Master 2021'!E9</f>
        <v>Único</v>
      </c>
      <c r="G8" s="1040" t="str">
        <f>'Tab. Master 2021'!F9</f>
        <v>JUVENTUS</v>
      </c>
      <c r="H8" s="521">
        <f>IF(ISBLANK('Tab. Master 2021'!G9),"",'Tab. Master 2021'!G9)</f>
        <v>0</v>
      </c>
      <c r="I8" s="521" t="s">
        <v>24</v>
      </c>
      <c r="J8" s="521">
        <f>IF(ISBLANK('Tab. Master 2021'!I9),"",'Tab. Master 2021'!I9)</f>
        <v>4</v>
      </c>
      <c r="K8" s="521" t="str">
        <f>'Tab. Master 2021'!J9</f>
        <v>PSG</v>
      </c>
      <c r="L8" s="1041"/>
      <c r="AW8" s="334"/>
      <c r="AY8" s="335"/>
      <c r="AZ8" s="336"/>
      <c r="BA8" s="337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8"/>
      <c r="BQ8" s="339"/>
    </row>
    <row r="9" spans="2:69" ht="15.75" thickBot="1" x14ac:dyDescent="0.3">
      <c r="B9" s="1169" t="str">
        <f>'Datas usadas'!F5</f>
        <v>Novos</v>
      </c>
      <c r="C9" s="1166">
        <f>C8+1</f>
        <v>2</v>
      </c>
      <c r="D9" s="1128">
        <f>'Datas usadas'!C5</f>
        <v>44233</v>
      </c>
      <c r="E9" s="382">
        <f>'Tab. Novos 2021'!D10</f>
        <v>0.35416666666666669</v>
      </c>
      <c r="F9" s="382" t="str">
        <f>'Tab. Novos 2021'!E10</f>
        <v>Único</v>
      </c>
      <c r="G9" s="1129" t="str">
        <f>'Tab. Novos 2021'!F10</f>
        <v>CHAPE</v>
      </c>
      <c r="H9" s="381">
        <f>IF(ISBLANK('Tab. Novos 2021'!G10),"",'Tab. Novos 2021'!G10)</f>
        <v>4</v>
      </c>
      <c r="I9" s="381" t="s">
        <v>24</v>
      </c>
      <c r="J9" s="381">
        <f>IF(ISBLANK('Tab. Novos 2021'!I10),"",'Tab. Novos 2021'!I10)</f>
        <v>2</v>
      </c>
      <c r="K9" s="1129" t="str">
        <f>'Tab. Novos 2021'!J10</f>
        <v>FLUMINENSE</v>
      </c>
      <c r="L9" s="510"/>
      <c r="N9" s="1338" t="s">
        <v>142</v>
      </c>
      <c r="O9" s="1339"/>
      <c r="P9" s="1339"/>
      <c r="Q9" s="1339"/>
      <c r="R9" s="1339"/>
      <c r="S9" s="1339"/>
      <c r="T9" s="1339"/>
      <c r="U9" s="1339"/>
      <c r="V9" s="1339"/>
      <c r="W9" s="1339"/>
      <c r="X9" s="1339"/>
      <c r="Y9" s="1339"/>
      <c r="Z9" s="1339"/>
      <c r="AA9" s="1339"/>
      <c r="AB9" s="1339"/>
      <c r="AC9" s="1339"/>
      <c r="AD9" s="1339"/>
      <c r="AE9" s="1339"/>
      <c r="AF9" s="1339"/>
      <c r="AG9" s="1339"/>
      <c r="AH9" s="1339"/>
      <c r="AI9" s="1339"/>
      <c r="AJ9" s="1339"/>
      <c r="AK9" s="1339"/>
      <c r="AL9" s="1339"/>
      <c r="AM9" s="1339"/>
      <c r="AN9" s="1339"/>
      <c r="AO9" s="1339"/>
      <c r="AP9" s="1339"/>
      <c r="AQ9" s="1339"/>
      <c r="AR9" s="1339"/>
      <c r="AS9" s="1339"/>
      <c r="AT9" s="1339"/>
      <c r="AU9" s="1339"/>
      <c r="AV9" s="1340"/>
      <c r="AW9" s="334"/>
      <c r="AY9" s="335"/>
      <c r="AZ9" s="336"/>
      <c r="BA9" s="337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8"/>
      <c r="BQ9" s="339"/>
    </row>
    <row r="10" spans="2:69" ht="15" customHeight="1" x14ac:dyDescent="0.25">
      <c r="B10" s="1169" t="str">
        <f>'Datas usadas'!F5</f>
        <v>Novos</v>
      </c>
      <c r="C10" s="1166">
        <f>C9+1</f>
        <v>3</v>
      </c>
      <c r="D10" s="1128">
        <f>'Datas usadas'!C6</f>
        <v>44234</v>
      </c>
      <c r="E10" s="382">
        <f>'Tab. Novos 2021'!D11</f>
        <v>0.35416666666666669</v>
      </c>
      <c r="F10" s="382" t="str">
        <f>'Tab. Novos 2021'!E11</f>
        <v>Único</v>
      </c>
      <c r="G10" s="1129" t="str">
        <f>'Tab. Novos 2021'!F11</f>
        <v>JUVENTUS</v>
      </c>
      <c r="H10" s="381">
        <f>IF(ISBLANK('Tab. Novos 2021'!G11),"",'Tab. Novos 2021'!G11)</f>
        <v>0</v>
      </c>
      <c r="I10" s="381" t="s">
        <v>24</v>
      </c>
      <c r="J10" s="381">
        <f>IF(ISBLANK('Tab. Novos 2021'!I11),"",'Tab. Novos 2021'!I11)</f>
        <v>2</v>
      </c>
      <c r="K10" s="1129" t="str">
        <f>'Tab. Novos 2021'!J11</f>
        <v>BARCA</v>
      </c>
      <c r="L10" s="724"/>
      <c r="N10" s="1329" t="s">
        <v>143</v>
      </c>
      <c r="O10" s="494"/>
      <c r="P10" s="1332" t="s">
        <v>144</v>
      </c>
      <c r="Q10" s="1324" t="s">
        <v>145</v>
      </c>
      <c r="R10" s="1312" t="s">
        <v>146</v>
      </c>
      <c r="S10" s="647"/>
      <c r="T10" s="647"/>
      <c r="U10" s="1312" t="s">
        <v>147</v>
      </c>
      <c r="V10" s="1312" t="s">
        <v>148</v>
      </c>
      <c r="W10" s="1312" t="s">
        <v>149</v>
      </c>
      <c r="X10" s="647"/>
      <c r="Y10" s="647"/>
      <c r="Z10" s="1312" t="s">
        <v>150</v>
      </c>
      <c r="AA10" s="647"/>
      <c r="AB10" s="647"/>
      <c r="AC10" s="1347" t="s">
        <v>151</v>
      </c>
      <c r="AD10" s="1312" t="s">
        <v>152</v>
      </c>
      <c r="AE10" s="1315" t="s">
        <v>153</v>
      </c>
      <c r="AF10" s="1308" t="s">
        <v>154</v>
      </c>
      <c r="AG10" s="648"/>
      <c r="AH10" s="648"/>
      <c r="AI10" s="648"/>
      <c r="AJ10" s="648"/>
      <c r="AK10" s="648"/>
      <c r="AL10" s="648"/>
      <c r="AM10" s="648"/>
      <c r="AN10" s="648"/>
      <c r="AO10" s="648"/>
      <c r="AP10" s="648"/>
      <c r="AQ10" s="648"/>
      <c r="AR10" s="648"/>
      <c r="AS10" s="648"/>
      <c r="AT10" s="648"/>
      <c r="AU10" s="648"/>
      <c r="AV10" s="1310" t="s">
        <v>155</v>
      </c>
      <c r="AW10" s="334"/>
      <c r="AY10" s="335"/>
      <c r="AZ10" s="336"/>
      <c r="BA10" s="337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8"/>
      <c r="BQ10" s="339"/>
    </row>
    <row r="11" spans="2:69" x14ac:dyDescent="0.25">
      <c r="B11" s="1170" t="str">
        <f>'Datas usadas'!F8</f>
        <v>Master</v>
      </c>
      <c r="C11" s="1166">
        <f t="shared" ref="C11:C17" si="0">C10+1</f>
        <v>4</v>
      </c>
      <c r="D11" s="965">
        <f>'Tab. Master 2021'!C10</f>
        <v>44237</v>
      </c>
      <c r="E11" s="355">
        <f>'Tab. Master 2021'!D10</f>
        <v>0.85416666666666663</v>
      </c>
      <c r="F11" s="355" t="str">
        <f>'Tab. Master 2021'!E10</f>
        <v>Único</v>
      </c>
      <c r="G11" s="353" t="str">
        <f>'Tab. Master 2021'!F10</f>
        <v>SEDE</v>
      </c>
      <c r="H11" s="521" t="str">
        <f>IF(ISBLANK('Tab. Master 2021'!G10),"",'Tab. Master 2021'!G10)</f>
        <v/>
      </c>
      <c r="I11" s="354" t="s">
        <v>24</v>
      </c>
      <c r="J11" s="521" t="str">
        <f>IF(ISBLANK('Tab. Master 2021'!I10),"",'Tab. Master 2021'!I10)</f>
        <v/>
      </c>
      <c r="K11" s="353" t="str">
        <f>'Tab. Master 2021'!J10</f>
        <v>MACAU</v>
      </c>
      <c r="L11" s="724"/>
      <c r="N11" s="1330"/>
      <c r="O11" s="480"/>
      <c r="P11" s="1333"/>
      <c r="Q11" s="1325"/>
      <c r="R11" s="1313"/>
      <c r="S11" s="325"/>
      <c r="T11" s="324"/>
      <c r="U11" s="1313"/>
      <c r="V11" s="1313"/>
      <c r="W11" s="1313"/>
      <c r="X11" s="325"/>
      <c r="Y11" s="324"/>
      <c r="Z11" s="1313"/>
      <c r="AA11" s="325"/>
      <c r="AB11" s="324"/>
      <c r="AC11" s="1343"/>
      <c r="AD11" s="1313"/>
      <c r="AE11" s="1316"/>
      <c r="AF11" s="1309"/>
      <c r="AG11" s="555"/>
      <c r="AH11" s="555"/>
      <c r="AI11" s="555"/>
      <c r="AJ11" s="555"/>
      <c r="AK11" s="555"/>
      <c r="AL11" s="555"/>
      <c r="AM11" s="555"/>
      <c r="AN11" s="555"/>
      <c r="AO11" s="555"/>
      <c r="AP11" s="555"/>
      <c r="AQ11" s="555"/>
      <c r="AR11" s="555"/>
      <c r="AS11" s="555"/>
      <c r="AT11" s="555"/>
      <c r="AU11" s="555"/>
      <c r="AV11" s="1311"/>
      <c r="AW11" s="334"/>
      <c r="AY11" s="335"/>
      <c r="AZ11" s="336"/>
      <c r="BA11" s="337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8"/>
      <c r="BQ11" s="339"/>
    </row>
    <row r="12" spans="2:69" x14ac:dyDescent="0.25">
      <c r="B12" s="1171" t="str">
        <f>'Datas usadas'!F15</f>
        <v>Sênior</v>
      </c>
      <c r="C12" s="1166">
        <f t="shared" si="0"/>
        <v>5</v>
      </c>
      <c r="D12" s="1042">
        <f>'Tab. Sênior 2021'!C9</f>
        <v>44246</v>
      </c>
      <c r="E12" s="341">
        <f>'Tab. Sênior 2021'!D9</f>
        <v>0.85416666666666663</v>
      </c>
      <c r="F12" s="341" t="str">
        <f>'Tab. Sênior 2021'!E9</f>
        <v>Único</v>
      </c>
      <c r="G12" s="341" t="str">
        <f>'Tab. Sênior 2021'!F9</f>
        <v>PYTU</v>
      </c>
      <c r="H12" s="342" t="str">
        <f>IF(ISBLANK('Tab. Sênior 2021'!G9),"",'Tab. Sênior 2021'!G9)</f>
        <v/>
      </c>
      <c r="I12" s="342" t="s">
        <v>24</v>
      </c>
      <c r="J12" s="342" t="str">
        <f>IF(ISBLANK('Tab. Sênior 2021'!I9),"",'Tab. Sênior 2021'!I9)</f>
        <v/>
      </c>
      <c r="K12" s="341" t="str">
        <f>'Tab. Sênior 2021'!J9</f>
        <v>MACAU</v>
      </c>
      <c r="L12" s="724"/>
      <c r="N12" s="1330"/>
      <c r="O12" s="480"/>
      <c r="P12" s="1333"/>
      <c r="Q12" s="1325"/>
      <c r="R12" s="1313"/>
      <c r="S12" s="327"/>
      <c r="T12" s="326"/>
      <c r="U12" s="1313"/>
      <c r="V12" s="1313"/>
      <c r="W12" s="1313"/>
      <c r="X12" s="327"/>
      <c r="Y12" s="326"/>
      <c r="Z12" s="1313"/>
      <c r="AA12" s="327"/>
      <c r="AB12" s="326"/>
      <c r="AC12" s="1343"/>
      <c r="AD12" s="1313"/>
      <c r="AE12" s="1316"/>
      <c r="AF12" s="1309"/>
      <c r="AG12" s="555"/>
      <c r="AH12" s="555"/>
      <c r="AI12" s="555"/>
      <c r="AJ12" s="555"/>
      <c r="AK12" s="555"/>
      <c r="AL12" s="555"/>
      <c r="AM12" s="555"/>
      <c r="AN12" s="555"/>
      <c r="AO12" s="555"/>
      <c r="AP12" s="555"/>
      <c r="AQ12" s="555"/>
      <c r="AR12" s="555"/>
      <c r="AS12" s="555"/>
      <c r="AT12" s="555"/>
      <c r="AU12" s="555"/>
      <c r="AV12" s="1311"/>
      <c r="AW12" s="334"/>
      <c r="AY12" s="335"/>
      <c r="AZ12" s="336"/>
      <c r="BA12" s="337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8"/>
      <c r="BQ12" s="339"/>
    </row>
    <row r="13" spans="2:69" x14ac:dyDescent="0.25">
      <c r="B13" s="1169" t="str">
        <f>'Datas usadas'!F16</f>
        <v>Novos</v>
      </c>
      <c r="C13" s="1166">
        <f t="shared" si="0"/>
        <v>6</v>
      </c>
      <c r="D13" s="1044">
        <f>'Tab. Novos 2021'!C12</f>
        <v>44247</v>
      </c>
      <c r="E13" s="382">
        <f>'Tab. Novos 2021'!D12</f>
        <v>0.35416666666666669</v>
      </c>
      <c r="F13" s="382" t="str">
        <f>'Tab. Novos 2021'!E12</f>
        <v>Único</v>
      </c>
      <c r="G13" s="382" t="str">
        <f>'Tab. Novos 2021'!F12</f>
        <v>PSV</v>
      </c>
      <c r="H13" s="381" t="str">
        <f>IF(ISBLANK('Tab. Novos 2021'!G12),"",'Tab. Novos 2021'!G12)</f>
        <v/>
      </c>
      <c r="I13" s="381" t="s">
        <v>24</v>
      </c>
      <c r="J13" s="381" t="str">
        <f>IF(ISBLANK('Tab. Novos 2021'!I12),"",'Tab. Novos 2021'!I12)</f>
        <v/>
      </c>
      <c r="K13" s="382" t="str">
        <f>'Tab. Novos 2021'!J12</f>
        <v>PYTU</v>
      </c>
      <c r="L13" s="724"/>
      <c r="N13" s="1330"/>
      <c r="O13" s="480"/>
      <c r="P13" s="1333"/>
      <c r="Q13" s="1325"/>
      <c r="R13" s="1313"/>
      <c r="S13" s="327"/>
      <c r="T13" s="326"/>
      <c r="U13" s="1313"/>
      <c r="V13" s="1313"/>
      <c r="W13" s="1313"/>
      <c r="X13" s="327"/>
      <c r="Y13" s="326"/>
      <c r="Z13" s="1313"/>
      <c r="AA13" s="327"/>
      <c r="AB13" s="326"/>
      <c r="AC13" s="1343"/>
      <c r="AD13" s="1313"/>
      <c r="AE13" s="1316"/>
      <c r="AF13" s="1309"/>
      <c r="AG13" s="555"/>
      <c r="AH13" s="555"/>
      <c r="AI13" s="555"/>
      <c r="AJ13" s="555"/>
      <c r="AK13" s="555"/>
      <c r="AL13" s="555"/>
      <c r="AM13" s="555"/>
      <c r="AN13" s="555"/>
      <c r="AO13" s="555"/>
      <c r="AP13" s="555"/>
      <c r="AQ13" s="555"/>
      <c r="AR13" s="555"/>
      <c r="AS13" s="555"/>
      <c r="AT13" s="555"/>
      <c r="AU13" s="555"/>
      <c r="AV13" s="1311"/>
      <c r="AW13" s="334"/>
      <c r="AY13" s="335"/>
      <c r="AZ13" s="336"/>
      <c r="BA13" s="337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8"/>
      <c r="BQ13" s="339"/>
    </row>
    <row r="14" spans="2:69" x14ac:dyDescent="0.25">
      <c r="B14" s="1170" t="s">
        <v>160</v>
      </c>
      <c r="C14" s="1166">
        <f t="shared" si="0"/>
        <v>7</v>
      </c>
      <c r="D14" s="1045">
        <f>'Tab. Master 2021'!C11</f>
        <v>44247</v>
      </c>
      <c r="E14" s="355">
        <f>'Tab. Master 2021'!D11</f>
        <v>0.66666666666666663</v>
      </c>
      <c r="F14" s="355" t="str">
        <f>'Tab. Master 2021'!E11</f>
        <v>Único</v>
      </c>
      <c r="G14" s="355" t="str">
        <f>'Tab. Master 2021'!F11</f>
        <v>ASPEVE</v>
      </c>
      <c r="H14" s="521" t="str">
        <f>IF(ISBLANK('Tab. Master 2021'!G13),"",'Tab. Master 2021'!G13)</f>
        <v/>
      </c>
      <c r="I14" s="354" t="s">
        <v>24</v>
      </c>
      <c r="J14" s="521" t="str">
        <f>IF(ISBLANK('Tab. Master 2021'!I13),"",'Tab. Master 2021'!I13)</f>
        <v/>
      </c>
      <c r="K14" s="355" t="str">
        <f>'Tab. Master 2021'!J11</f>
        <v>VITÓRIA</v>
      </c>
      <c r="L14" s="724"/>
      <c r="N14" s="1330"/>
      <c r="O14" s="480"/>
      <c r="P14" s="1333"/>
      <c r="Q14" s="1325"/>
      <c r="R14" s="1313"/>
      <c r="S14" s="329"/>
      <c r="T14" s="328"/>
      <c r="U14" s="1313"/>
      <c r="V14" s="1313"/>
      <c r="W14" s="1313"/>
      <c r="X14" s="329"/>
      <c r="Y14" s="328"/>
      <c r="Z14" s="1313"/>
      <c r="AA14" s="329"/>
      <c r="AB14" s="328"/>
      <c r="AC14" s="1343"/>
      <c r="AD14" s="1313"/>
      <c r="AE14" s="1316"/>
      <c r="AF14" s="1309"/>
      <c r="AG14" s="555"/>
      <c r="AH14" s="555"/>
      <c r="AI14" s="555"/>
      <c r="AJ14" s="555"/>
      <c r="AK14" s="555"/>
      <c r="AL14" s="555"/>
      <c r="AM14" s="555"/>
      <c r="AN14" s="555"/>
      <c r="AO14" s="555"/>
      <c r="AP14" s="555"/>
      <c r="AQ14" s="555"/>
      <c r="AR14" s="555"/>
      <c r="AS14" s="555"/>
      <c r="AT14" s="555"/>
      <c r="AU14" s="555"/>
      <c r="AV14" s="1311"/>
      <c r="AW14" s="334"/>
      <c r="AY14" s="335"/>
      <c r="AZ14" s="336"/>
      <c r="BA14" s="337"/>
      <c r="BB14" s="335"/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  <c r="BP14" s="338"/>
      <c r="BQ14" s="339"/>
    </row>
    <row r="15" spans="2:69" ht="13.5" customHeight="1" thickBot="1" x14ac:dyDescent="0.3">
      <c r="B15" s="1169" t="s">
        <v>117</v>
      </c>
      <c r="C15" s="1166">
        <f t="shared" si="0"/>
        <v>8</v>
      </c>
      <c r="D15" s="1044">
        <f>'Tab. Novos 2021'!C13</f>
        <v>44248</v>
      </c>
      <c r="E15" s="382">
        <f>'Tab. Novos 2021'!D13</f>
        <v>0.35416666666666669</v>
      </c>
      <c r="F15" s="382" t="str">
        <f>'Tab. Novos 2021'!E13</f>
        <v>Único</v>
      </c>
      <c r="G15" s="382" t="str">
        <f>'Tab. Novos 2021'!F13</f>
        <v>CHAPE</v>
      </c>
      <c r="H15" s="381" t="str">
        <f>IF(ISBLANK('Tab. Novos 2021'!G13),"",'Tab. Novos 2021'!G13)</f>
        <v/>
      </c>
      <c r="I15" s="381" t="s">
        <v>24</v>
      </c>
      <c r="J15" s="381" t="str">
        <f>IF(ISBLANK('Tab. Novos 2021'!I13),"",'Tab. Novos 2021'!I13)</f>
        <v/>
      </c>
      <c r="K15" s="382" t="str">
        <f>'Tab. Novos 2021'!J13</f>
        <v>BARCA</v>
      </c>
      <c r="L15" s="724"/>
      <c r="N15" s="1330"/>
      <c r="O15" s="480"/>
      <c r="P15" s="1333"/>
      <c r="Q15" s="1325"/>
      <c r="R15" s="1313"/>
      <c r="S15" s="486" t="e">
        <f>[2]Pontuação!R15</f>
        <v>#REF!</v>
      </c>
      <c r="T15" s="487" t="e">
        <f>[2]Pontuação!S15</f>
        <v>#REF!</v>
      </c>
      <c r="U15" s="1313"/>
      <c r="V15" s="1313"/>
      <c r="W15" s="1313"/>
      <c r="X15" s="486" t="e">
        <f>[2]Pontuação!W15</f>
        <v>#REF!</v>
      </c>
      <c r="Y15" s="487" t="e">
        <f>[2]Pontuação!X15</f>
        <v>#REF!</v>
      </c>
      <c r="Z15" s="1313"/>
      <c r="AA15" s="486" t="e">
        <f>[2]Pontuação!Z15</f>
        <v>#REF!</v>
      </c>
      <c r="AB15" s="487" t="e">
        <f>[2]Pontuação!AA15</f>
        <v>#REF!</v>
      </c>
      <c r="AC15" s="1343"/>
      <c r="AD15" s="1313"/>
      <c r="AE15" s="1316"/>
      <c r="AF15" s="1309"/>
      <c r="AG15" s="555"/>
      <c r="AH15" s="555"/>
      <c r="AI15" s="555"/>
      <c r="AJ15" s="555"/>
      <c r="AK15" s="555"/>
      <c r="AL15" s="555"/>
      <c r="AM15" s="555"/>
      <c r="AN15" s="555"/>
      <c r="AO15" s="555"/>
      <c r="AP15" s="555"/>
      <c r="AQ15" s="555"/>
      <c r="AR15" s="555"/>
      <c r="AS15" s="555"/>
      <c r="AT15" s="555"/>
      <c r="AU15" s="555"/>
      <c r="AV15" s="1311"/>
      <c r="AW15" s="334"/>
      <c r="AY15" s="335"/>
      <c r="AZ15" s="336"/>
      <c r="BA15" s="337"/>
      <c r="BB15" s="335"/>
      <c r="BC15" s="335"/>
      <c r="BD15" s="335"/>
      <c r="BE15" s="335"/>
      <c r="BF15" s="335"/>
      <c r="BG15" s="335"/>
      <c r="BH15" s="335"/>
      <c r="BI15" s="335"/>
      <c r="BJ15" s="335"/>
      <c r="BK15" s="335"/>
      <c r="BL15" s="335"/>
      <c r="BM15" s="335"/>
      <c r="BN15" s="335"/>
      <c r="BO15" s="335"/>
      <c r="BP15" s="338"/>
      <c r="BQ15" s="339"/>
    </row>
    <row r="16" spans="2:69" ht="13.5" customHeight="1" x14ac:dyDescent="0.25">
      <c r="B16" s="1172" t="s">
        <v>160</v>
      </c>
      <c r="C16" s="1167">
        <f t="shared" si="0"/>
        <v>9</v>
      </c>
      <c r="D16" s="1163">
        <f>'Tab. Master 2021'!C12</f>
        <v>44251</v>
      </c>
      <c r="E16" s="520">
        <f>'Tab. Master 2021'!D12</f>
        <v>0.85416666666666663</v>
      </c>
      <c r="F16" s="520" t="str">
        <f>'Tab. Master 2021'!E12</f>
        <v>Único</v>
      </c>
      <c r="G16" s="520" t="str">
        <f>'Tab. Master 2021'!F12</f>
        <v>POTYGUAR</v>
      </c>
      <c r="H16" s="521" t="str">
        <f>IF(ISBLANK('Tab. Master 2021'!G12),"",'Tab. Master 2021'!G12)</f>
        <v/>
      </c>
      <c r="I16" s="521" t="s">
        <v>24</v>
      </c>
      <c r="J16" s="521" t="str">
        <f>IF(ISBLANK('Tab. Master 2021'!I12),"",'Tab. Master 2021'!I12)</f>
        <v/>
      </c>
      <c r="K16" s="1182" t="str">
        <f>'Tab. Master 2021'!J12</f>
        <v>XAREU</v>
      </c>
      <c r="L16" s="724"/>
      <c r="N16" s="548">
        <v>1</v>
      </c>
      <c r="O16" s="549">
        <f>MATCH(N16,[2]Pontuação!$R$3:$R$10,0)</f>
        <v>5</v>
      </c>
      <c r="P16" s="656" t="str">
        <f>'[3] Classif. Novos 1º Turno'!$C$3</f>
        <v>CHAPE</v>
      </c>
      <c r="Q16" s="393">
        <f>'[3] Classif. Novos 1º Turno'!$D$3</f>
        <v>3</v>
      </c>
      <c r="R16" s="393">
        <f>'[3] Classif. Novos 1º Turno'!$E$3</f>
        <v>1</v>
      </c>
      <c r="S16" s="393"/>
      <c r="T16" s="393"/>
      <c r="U16" s="393">
        <f>'[3] Classif. Novos 1º Turno'!$H$3</f>
        <v>1</v>
      </c>
      <c r="V16" s="393">
        <f>'[3] Classif. Novos 1º Turno'!$I$3</f>
        <v>0</v>
      </c>
      <c r="W16" s="393">
        <f>'[3] Classif. Novos 1º Turno'!$J$3</f>
        <v>0</v>
      </c>
      <c r="X16" s="393"/>
      <c r="Y16" s="393"/>
      <c r="Z16" s="393">
        <f>'[3] Classif. Novos 1º Turno'!$M$3</f>
        <v>4</v>
      </c>
      <c r="AA16" s="393"/>
      <c r="AB16" s="393"/>
      <c r="AC16" s="393">
        <f>'[3] Classif. Novos 1º Turno'!$P$3</f>
        <v>2</v>
      </c>
      <c r="AD16" s="651">
        <f t="shared" ref="AD16:AD21" si="1">Z16-AC16</f>
        <v>2</v>
      </c>
      <c r="AE16" s="410">
        <f t="shared" ref="AE16:AE21" si="2">Q16/(R16*3)</f>
        <v>1</v>
      </c>
      <c r="AF16" s="655" t="s">
        <v>159</v>
      </c>
      <c r="AG16" s="544"/>
      <c r="AH16" s="538"/>
      <c r="AI16" s="538"/>
      <c r="AJ16" s="538"/>
      <c r="AK16" s="538"/>
      <c r="AL16" s="538"/>
      <c r="AM16" s="538"/>
      <c r="AN16" s="538"/>
      <c r="AO16" s="538"/>
      <c r="AP16" s="538"/>
      <c r="AQ16" s="538"/>
      <c r="AR16" s="538"/>
      <c r="AS16" s="538"/>
      <c r="AT16" s="538"/>
      <c r="AU16" s="538"/>
      <c r="AV16" s="550">
        <f t="shared" ref="AV16:AV21" si="3">AC16</f>
        <v>2</v>
      </c>
      <c r="AW16" s="334"/>
      <c r="AY16" s="335"/>
      <c r="AZ16" s="336"/>
      <c r="BA16" s="337"/>
      <c r="BB16" s="335"/>
      <c r="BC16" s="335"/>
      <c r="BD16" s="335"/>
      <c r="BE16" s="335"/>
      <c r="BF16" s="335"/>
      <c r="BG16" s="335"/>
      <c r="BH16" s="335"/>
      <c r="BI16" s="335"/>
      <c r="BJ16" s="335"/>
      <c r="BK16" s="335"/>
      <c r="BL16" s="335"/>
      <c r="BM16" s="335"/>
      <c r="BN16" s="335"/>
      <c r="BO16" s="335"/>
      <c r="BP16" s="338"/>
      <c r="BQ16" s="339"/>
    </row>
    <row r="17" spans="2:69" x14ac:dyDescent="0.25">
      <c r="B17" s="1173" t="s">
        <v>235</v>
      </c>
      <c r="C17" s="1167">
        <f t="shared" si="0"/>
        <v>10</v>
      </c>
      <c r="D17" s="1047">
        <f>'Tab. Sênior 2021'!C10</f>
        <v>44253</v>
      </c>
      <c r="E17" s="503">
        <f>'Tab. Sênior 2021'!D10</f>
        <v>0.85416666666666663</v>
      </c>
      <c r="F17" s="503" t="str">
        <f>'Tab. Sênior 2021'!E10</f>
        <v>Único</v>
      </c>
      <c r="G17" s="503" t="str">
        <f>'Tab. Sênior 2021'!F10</f>
        <v>VITÓRIA</v>
      </c>
      <c r="H17" s="342" t="str">
        <f>IF(ISBLANK('Tab. Sênior 2021'!G10),"",'Tab. Sênior 2021'!G10)</f>
        <v/>
      </c>
      <c r="I17" s="504" t="s">
        <v>24</v>
      </c>
      <c r="J17" s="342" t="str">
        <f>IF(ISBLANK('Tab. Sênior 2021'!I10),"",'Tab. Sênior 2021'!I10)</f>
        <v/>
      </c>
      <c r="K17" s="1164" t="str">
        <f>'Tab. Sênior 2021'!J10</f>
        <v>INDEPENDENTE</v>
      </c>
      <c r="L17" s="356"/>
      <c r="N17" s="539">
        <v>2</v>
      </c>
      <c r="O17" s="543">
        <f>MATCH(N17,[2]Pontuação!$R$3:$R$10,0)</f>
        <v>2</v>
      </c>
      <c r="P17" s="657" t="str">
        <f>'[3] Classif. Novos 1º Turno'!$C$4</f>
        <v>BARCA</v>
      </c>
      <c r="Q17" s="349">
        <f>'[3] Classif. Novos 1º Turno'!$D$4</f>
        <v>3</v>
      </c>
      <c r="R17" s="349">
        <f>'[3] Classif. Novos 1º Turno'!$E$4</f>
        <v>1</v>
      </c>
      <c r="S17" s="349"/>
      <c r="T17" s="349"/>
      <c r="U17" s="349">
        <f>'[3] Classif. Novos 1º Turno'!$H$4</f>
        <v>1</v>
      </c>
      <c r="V17" s="349">
        <f>'[3] Classif. Novos 1º Turno'!$I$4</f>
        <v>0</v>
      </c>
      <c r="W17" s="349">
        <f>'[3] Classif. Novos 1º Turno'!$J$4</f>
        <v>0</v>
      </c>
      <c r="X17" s="349"/>
      <c r="Y17" s="349"/>
      <c r="Z17" s="349">
        <f>'[3] Classif. Novos 1º Turno'!$M$4</f>
        <v>2</v>
      </c>
      <c r="AA17" s="349"/>
      <c r="AB17" s="349"/>
      <c r="AC17" s="349">
        <f>'[3] Classif. Novos 1º Turno'!$P$4</f>
        <v>0</v>
      </c>
      <c r="AD17" s="496">
        <f t="shared" si="1"/>
        <v>2</v>
      </c>
      <c r="AE17" s="350">
        <f t="shared" si="2"/>
        <v>1</v>
      </c>
      <c r="AF17" s="547" t="s">
        <v>159</v>
      </c>
      <c r="AG17" s="545"/>
      <c r="AH17" s="536"/>
      <c r="AI17" s="536"/>
      <c r="AJ17" s="536"/>
      <c r="AK17" s="536"/>
      <c r="AL17" s="536"/>
      <c r="AM17" s="536"/>
      <c r="AN17" s="536"/>
      <c r="AO17" s="536"/>
      <c r="AP17" s="536"/>
      <c r="AQ17" s="536"/>
      <c r="AR17" s="536"/>
      <c r="AS17" s="536"/>
      <c r="AT17" s="536"/>
      <c r="AU17" s="536"/>
      <c r="AV17" s="551">
        <f t="shared" si="3"/>
        <v>0</v>
      </c>
      <c r="AY17" s="1354"/>
      <c r="AZ17" s="1354"/>
      <c r="BA17" s="1354"/>
      <c r="BB17" s="1354"/>
      <c r="BC17" s="376"/>
      <c r="BD17" s="375"/>
      <c r="BE17" s="375"/>
      <c r="BF17" s="375"/>
      <c r="BG17" s="375"/>
      <c r="BH17" s="375"/>
      <c r="BI17" s="375"/>
      <c r="BJ17" s="375"/>
      <c r="BK17" s="375"/>
      <c r="BL17" s="375"/>
      <c r="BM17" s="375"/>
      <c r="BN17" s="375"/>
      <c r="BO17" s="375"/>
      <c r="BP17" s="375"/>
      <c r="BQ17" s="375"/>
    </row>
    <row r="18" spans="2:69" x14ac:dyDescent="0.25">
      <c r="B18" s="1169" t="str">
        <f>'Datas usadas'!F17</f>
        <v>Novos</v>
      </c>
      <c r="C18" s="1166">
        <f t="shared" ref="C18:C64" si="4">C17+1</f>
        <v>11</v>
      </c>
      <c r="D18" s="1043">
        <f>'Tab. Novos 2021'!C14</f>
        <v>44254</v>
      </c>
      <c r="E18" s="505">
        <f>'Tab. Novos 2021'!D14</f>
        <v>0.35416666666666669</v>
      </c>
      <c r="F18" s="505" t="str">
        <f>'Tab. Novos 2021'!E14</f>
        <v>Único</v>
      </c>
      <c r="G18" s="505" t="str">
        <f>'Tab. Novos 2021'!F14</f>
        <v>PYTU</v>
      </c>
      <c r="H18" s="381" t="str">
        <f>IF(ISBLANK('Tab. Novos 2021'!G14),"",'Tab. Novos 2021'!G14)</f>
        <v/>
      </c>
      <c r="I18" s="506" t="s">
        <v>24</v>
      </c>
      <c r="J18" s="381" t="str">
        <f>IF(ISBLANK('Tab. Novos 2021'!I14),"",'Tab. Novos 2021'!I14)</f>
        <v/>
      </c>
      <c r="K18" s="632" t="str">
        <f>'Tab. Novos 2021'!J14</f>
        <v>JUVENTUS</v>
      </c>
      <c r="L18" s="343"/>
      <c r="N18" s="539">
        <v>3</v>
      </c>
      <c r="O18" s="543"/>
      <c r="P18" s="658" t="str">
        <f>'[3] Classif. Novos 1º Turno'!$C$5</f>
        <v>PYTU</v>
      </c>
      <c r="Q18" s="362">
        <f>'[3] Classif. Novos 1º Turno'!$D$5</f>
        <v>0</v>
      </c>
      <c r="R18" s="362">
        <f>'[3] Classif. Novos 1º Turno'!$E$5</f>
        <v>0</v>
      </c>
      <c r="S18" s="362"/>
      <c r="T18" s="362"/>
      <c r="U18" s="362">
        <f>'[3] Classif. Novos 1º Turno'!$H$5</f>
        <v>0</v>
      </c>
      <c r="V18" s="362">
        <f>'[3] Classif. Novos 1º Turno'!$I$5</f>
        <v>0</v>
      </c>
      <c r="W18" s="362">
        <f>'[3] Classif. Novos 1º Turno'!$J$5</f>
        <v>0</v>
      </c>
      <c r="X18" s="362"/>
      <c r="Y18" s="362"/>
      <c r="Z18" s="362">
        <f>'[3] Classif. Novos 1º Turno'!$M$5</f>
        <v>0</v>
      </c>
      <c r="AA18" s="362"/>
      <c r="AB18" s="362"/>
      <c r="AC18" s="362">
        <f>'[3] Classif. Novos 1º Turno'!$P$5</f>
        <v>0</v>
      </c>
      <c r="AD18" s="497">
        <f t="shared" si="1"/>
        <v>0</v>
      </c>
      <c r="AE18" s="363" t="e">
        <f t="shared" si="2"/>
        <v>#DIV/0!</v>
      </c>
      <c r="AF18" s="547" t="s">
        <v>159</v>
      </c>
      <c r="AG18" s="545"/>
      <c r="AH18" s="536"/>
      <c r="AI18" s="536"/>
      <c r="AJ18" s="536"/>
      <c r="AK18" s="536"/>
      <c r="AL18" s="536"/>
      <c r="AM18" s="536"/>
      <c r="AN18" s="536"/>
      <c r="AO18" s="536"/>
      <c r="AP18" s="536"/>
      <c r="AQ18" s="536"/>
      <c r="AR18" s="536"/>
      <c r="AS18" s="536"/>
      <c r="AT18" s="536"/>
      <c r="AU18" s="536"/>
      <c r="AV18" s="551">
        <f t="shared" si="3"/>
        <v>0</v>
      </c>
      <c r="AY18" s="1354"/>
      <c r="AZ18" s="1354"/>
      <c r="BA18" s="1354"/>
      <c r="BB18" s="1354"/>
      <c r="BC18" s="1354"/>
      <c r="BD18" s="1354"/>
      <c r="BE18" s="1354"/>
      <c r="BF18" s="1354"/>
      <c r="BG18" s="1354"/>
      <c r="BH18" s="1354"/>
      <c r="BI18" s="1354"/>
      <c r="BJ18" s="1354"/>
      <c r="BK18" s="1354"/>
      <c r="BL18" s="1354"/>
      <c r="BM18" s="1354"/>
      <c r="BN18" s="1354"/>
      <c r="BO18" s="1354"/>
      <c r="BP18" s="1354"/>
      <c r="BQ18" s="1354"/>
    </row>
    <row r="19" spans="2:69" x14ac:dyDescent="0.25">
      <c r="B19" s="1170" t="s">
        <v>160</v>
      </c>
      <c r="C19" s="1166">
        <f t="shared" si="4"/>
        <v>12</v>
      </c>
      <c r="D19" s="1045">
        <f>'Tab. Master 2021'!C14</f>
        <v>44254</v>
      </c>
      <c r="E19" s="355">
        <f>'Tab. Master 2021'!D14</f>
        <v>0.66666666666666663</v>
      </c>
      <c r="F19" s="355" t="str">
        <f>'Tab. Master 2021'!E14</f>
        <v>Único</v>
      </c>
      <c r="G19" s="355" t="str">
        <f>'Tab. Master 2021'!F14</f>
        <v>JUVENTUDE</v>
      </c>
      <c r="H19" s="521" t="str">
        <f>IF(ISBLANK('Tab. Master 2021'!G14),"",'Tab. Master 2021'!G14)</f>
        <v/>
      </c>
      <c r="I19" s="354" t="s">
        <v>24</v>
      </c>
      <c r="J19" s="521" t="str">
        <f>IF(ISBLANK('Tab. Master 2021'!I14),"",'Tab. Master 2021'!I14)</f>
        <v/>
      </c>
      <c r="K19" s="508" t="str">
        <f>'Tab. Master 2021'!J14</f>
        <v>ASPEVE</v>
      </c>
      <c r="L19" s="343"/>
      <c r="N19" s="539">
        <v>4</v>
      </c>
      <c r="O19" s="543">
        <f>MATCH(N19,[2]Pontuação!$R$3:$R$10,0)</f>
        <v>4</v>
      </c>
      <c r="P19" s="658" t="str">
        <f>'[3] Classif. Novos 1º Turno'!$C$6</f>
        <v>PSV</v>
      </c>
      <c r="Q19" s="362">
        <f>'[3] Classif. Novos 1º Turno'!$D$6</f>
        <v>0</v>
      </c>
      <c r="R19" s="362">
        <f>'[3] Classif. Novos 1º Turno'!$E$6</f>
        <v>0</v>
      </c>
      <c r="S19" s="362"/>
      <c r="T19" s="362"/>
      <c r="U19" s="362">
        <f>'[3] Classif. Novos 1º Turno'!$H$6</f>
        <v>0</v>
      </c>
      <c r="V19" s="362">
        <f>'[3] Classif. Novos 1º Turno'!$I$6</f>
        <v>0</v>
      </c>
      <c r="W19" s="362">
        <f>'[3] Classif. Novos 1º Turno'!$J$6</f>
        <v>0</v>
      </c>
      <c r="X19" s="362"/>
      <c r="Y19" s="362"/>
      <c r="Z19" s="362">
        <f>'[3] Classif. Novos 1º Turno'!$M$6</f>
        <v>0</v>
      </c>
      <c r="AA19" s="362"/>
      <c r="AB19" s="362"/>
      <c r="AC19" s="362">
        <f>'[3] Classif. Novos 1º Turno'!$P$6</f>
        <v>0</v>
      </c>
      <c r="AD19" s="497">
        <f t="shared" si="1"/>
        <v>0</v>
      </c>
      <c r="AE19" s="363" t="e">
        <f t="shared" si="2"/>
        <v>#DIV/0!</v>
      </c>
      <c r="AF19" s="547" t="s">
        <v>159</v>
      </c>
      <c r="AG19" s="327"/>
      <c r="AH19" s="537"/>
      <c r="AI19" s="537"/>
      <c r="AJ19" s="537"/>
      <c r="AK19" s="537"/>
      <c r="AL19" s="537"/>
      <c r="AM19" s="537"/>
      <c r="AN19" s="537"/>
      <c r="AO19" s="537"/>
      <c r="AP19" s="537"/>
      <c r="AQ19" s="537"/>
      <c r="AR19" s="537"/>
      <c r="AS19" s="537"/>
      <c r="AT19" s="537"/>
      <c r="AU19" s="537"/>
      <c r="AV19" s="540">
        <f t="shared" si="3"/>
        <v>0</v>
      </c>
      <c r="AY19" s="854"/>
      <c r="AZ19" s="854"/>
      <c r="BA19" s="854"/>
      <c r="BB19" s="854"/>
      <c r="BC19" s="854"/>
      <c r="BD19" s="854"/>
      <c r="BE19" s="854"/>
      <c r="BF19" s="854"/>
      <c r="BG19" s="854"/>
      <c r="BH19" s="854"/>
      <c r="BI19" s="854"/>
      <c r="BJ19" s="854"/>
      <c r="BK19" s="854"/>
      <c r="BL19" s="854"/>
      <c r="BM19" s="854"/>
      <c r="BN19" s="854"/>
      <c r="BO19" s="854"/>
      <c r="BP19" s="854"/>
      <c r="BQ19" s="854"/>
    </row>
    <row r="20" spans="2:69" ht="15" customHeight="1" x14ac:dyDescent="0.25">
      <c r="B20" s="1169" t="s">
        <v>117</v>
      </c>
      <c r="C20" s="1166">
        <f t="shared" si="4"/>
        <v>13</v>
      </c>
      <c r="D20" s="1044">
        <f>'Tab. Novos 2021'!C15</f>
        <v>44255</v>
      </c>
      <c r="E20" s="382">
        <f>'Tab. Novos 2021'!D15</f>
        <v>0.35416666666666669</v>
      </c>
      <c r="F20" s="382" t="str">
        <f>'Tab. Novos 2021'!E15</f>
        <v>Único</v>
      </c>
      <c r="G20" s="382" t="str">
        <f>'Tab. Novos 2021'!F15</f>
        <v>PSV</v>
      </c>
      <c r="H20" s="381" t="str">
        <f>IF(ISBLANK('Tab. Novos 2021'!G15),"",'Tab. Novos 2021'!G15)</f>
        <v/>
      </c>
      <c r="I20" s="506" t="s">
        <v>24</v>
      </c>
      <c r="J20" s="381" t="str">
        <f>IF(ISBLANK('Tab. Novos 2021'!I15),"",'Tab. Novos 2021'!I15)</f>
        <v/>
      </c>
      <c r="K20" s="635" t="str">
        <f>'Tab. Novos 2021'!J15</f>
        <v>FLUMINENSE</v>
      </c>
      <c r="L20" s="343"/>
      <c r="N20" s="539">
        <v>5</v>
      </c>
      <c r="O20" s="543">
        <f>MATCH(N20,[2]Pontuação!$R$3:$R$10,0)</f>
        <v>7</v>
      </c>
      <c r="P20" s="658" t="str">
        <f>'[3] Classif. Novos 1º Turno'!$C$7</f>
        <v>FLUMINENSE</v>
      </c>
      <c r="Q20" s="362">
        <f>'[3] Classif. Novos 1º Turno'!$D$7</f>
        <v>0</v>
      </c>
      <c r="R20" s="362">
        <f>'[3] Classif. Novos 1º Turno'!$E$7</f>
        <v>1</v>
      </c>
      <c r="S20" s="362"/>
      <c r="T20" s="362"/>
      <c r="U20" s="362">
        <f>'[3] Classif. Novos 1º Turno'!$H$7</f>
        <v>0</v>
      </c>
      <c r="V20" s="362">
        <f>'[3] Classif. Novos 1º Turno'!$I$7</f>
        <v>0</v>
      </c>
      <c r="W20" s="362">
        <f>'[3] Classif. Novos 1º Turno'!$J$7</f>
        <v>1</v>
      </c>
      <c r="X20" s="362"/>
      <c r="Y20" s="362"/>
      <c r="Z20" s="362">
        <f>'[3] Classif. Novos 1º Turno'!$M$7</f>
        <v>2</v>
      </c>
      <c r="AA20" s="362"/>
      <c r="AB20" s="362"/>
      <c r="AC20" s="362">
        <f>'[3] Classif. Novos 1º Turno'!$P$7</f>
        <v>4</v>
      </c>
      <c r="AD20" s="497">
        <f t="shared" si="1"/>
        <v>-2</v>
      </c>
      <c r="AE20" s="363">
        <f t="shared" si="2"/>
        <v>0</v>
      </c>
      <c r="AF20" s="547" t="s">
        <v>159</v>
      </c>
      <c r="AG20" s="327"/>
      <c r="AH20" s="537"/>
      <c r="AI20" s="537"/>
      <c r="AJ20" s="537"/>
      <c r="AK20" s="537"/>
      <c r="AL20" s="537"/>
      <c r="AM20" s="537"/>
      <c r="AN20" s="537"/>
      <c r="AO20" s="537"/>
      <c r="AP20" s="537"/>
      <c r="AQ20" s="537"/>
      <c r="AR20" s="537"/>
      <c r="AS20" s="537"/>
      <c r="AT20" s="537"/>
      <c r="AU20" s="537"/>
      <c r="AV20" s="540">
        <f t="shared" si="3"/>
        <v>4</v>
      </c>
      <c r="AY20" s="375"/>
      <c r="AZ20" s="375"/>
      <c r="BA20" s="375"/>
      <c r="BB20" s="375"/>
      <c r="BC20" s="375"/>
      <c r="BD20" s="375"/>
      <c r="BE20" s="375"/>
      <c r="BF20" s="375"/>
      <c r="BG20" s="375"/>
      <c r="BH20" s="375"/>
      <c r="BI20" s="375"/>
      <c r="BJ20" s="375"/>
      <c r="BK20" s="375"/>
      <c r="BL20" s="375"/>
      <c r="BM20" s="375"/>
      <c r="BN20" s="375"/>
      <c r="BO20" s="375"/>
      <c r="BP20" s="375"/>
      <c r="BQ20" s="375"/>
    </row>
    <row r="21" spans="2:69" ht="15" customHeight="1" thickBot="1" x14ac:dyDescent="0.3">
      <c r="B21" s="1171" t="s">
        <v>235</v>
      </c>
      <c r="C21" s="1166">
        <f t="shared" si="4"/>
        <v>14</v>
      </c>
      <c r="D21" s="1042">
        <f>'Tab. Sênior 2021'!C11</f>
        <v>44258</v>
      </c>
      <c r="E21" s="341">
        <f>'Tab. Sênior 2021'!D11</f>
        <v>0.85416666666666663</v>
      </c>
      <c r="F21" s="341" t="str">
        <f>'Tab. Sênior 2021'!E11</f>
        <v>Único</v>
      </c>
      <c r="G21" s="341" t="str">
        <f>'Tab. Sênior 2021'!F11</f>
        <v>POTYGUAR</v>
      </c>
      <c r="H21" s="342" t="str">
        <f>IF(ISBLANK('Tab. Sênior 2021'!G11),"",'Tab. Sênior 2021'!G11)</f>
        <v/>
      </c>
      <c r="I21" s="504" t="s">
        <v>24</v>
      </c>
      <c r="J21" s="342" t="str">
        <f>IF(ISBLANK('Tab. Sênior 2021'!I11),"",'Tab. Sênior 2021'!I11)</f>
        <v/>
      </c>
      <c r="K21" s="1293" t="str">
        <f>'Tab. Sênior 2021'!J11</f>
        <v>XAREU</v>
      </c>
      <c r="L21" s="343"/>
      <c r="N21" s="643">
        <v>6</v>
      </c>
      <c r="O21" s="644"/>
      <c r="P21" s="659" t="str">
        <f>'[3] Classif. Novos 1º Turno'!$C$8</f>
        <v>JUVENTUS</v>
      </c>
      <c r="Q21" s="370">
        <f>'[3] Classif. Novos 1º Turno'!$D$8</f>
        <v>0</v>
      </c>
      <c r="R21" s="370">
        <f>'[3] Classif. Novos 1º Turno'!$E$8</f>
        <v>1</v>
      </c>
      <c r="S21" s="370"/>
      <c r="T21" s="370"/>
      <c r="U21" s="370">
        <f>'[3] Classif. Novos 1º Turno'!$H$8</f>
        <v>0</v>
      </c>
      <c r="V21" s="370">
        <f>'[3] Classif. Novos 1º Turno'!$I$8</f>
        <v>0</v>
      </c>
      <c r="W21" s="370">
        <f>'[3] Classif. Novos 1º Turno'!$J$8</f>
        <v>1</v>
      </c>
      <c r="X21" s="370"/>
      <c r="Y21" s="370"/>
      <c r="Z21" s="370">
        <f>'[3] Classif. Novos 1º Turno'!$M$8</f>
        <v>0</v>
      </c>
      <c r="AA21" s="370"/>
      <c r="AB21" s="370"/>
      <c r="AC21" s="370">
        <f>'[3] Classif. Novos 1º Turno'!$P$8</f>
        <v>2</v>
      </c>
      <c r="AD21" s="498">
        <f t="shared" si="1"/>
        <v>-2</v>
      </c>
      <c r="AE21" s="371">
        <f t="shared" si="2"/>
        <v>0</v>
      </c>
      <c r="AF21" s="649" t="s">
        <v>159</v>
      </c>
      <c r="AG21" s="546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2">
        <f t="shared" si="3"/>
        <v>2</v>
      </c>
      <c r="AY21" s="375"/>
      <c r="AZ21" s="375"/>
      <c r="BA21" s="375"/>
      <c r="BB21" s="375"/>
      <c r="BC21" s="375"/>
      <c r="BD21" s="375"/>
      <c r="BE21" s="375"/>
      <c r="BF21" s="375"/>
      <c r="BG21" s="375"/>
      <c r="BH21" s="375"/>
      <c r="BI21" s="375"/>
      <c r="BJ21" s="375"/>
      <c r="BK21" s="375"/>
      <c r="BL21" s="375"/>
      <c r="BM21" s="375"/>
      <c r="BN21" s="375"/>
      <c r="BO21" s="375"/>
      <c r="BP21" s="375"/>
      <c r="BQ21" s="375"/>
    </row>
    <row r="22" spans="2:69" ht="15" customHeight="1" thickBot="1" x14ac:dyDescent="0.3">
      <c r="B22" s="1170" t="s">
        <v>160</v>
      </c>
      <c r="C22" s="1166">
        <f t="shared" si="4"/>
        <v>15</v>
      </c>
      <c r="D22" s="1045">
        <f>'Tab. Master 2021'!C16</f>
        <v>44260</v>
      </c>
      <c r="E22" s="355">
        <f>'Tab. Master 2021'!D16</f>
        <v>0.85416666666666663</v>
      </c>
      <c r="F22" s="355" t="str">
        <f>'Tab. Master 2021'!E16</f>
        <v>Único</v>
      </c>
      <c r="G22" s="355" t="str">
        <f>'Tab. Master 2021'!F16</f>
        <v>PSG</v>
      </c>
      <c r="H22" s="521" t="str">
        <f>IF(ISBLANK('Tab. Master 2021'!G16),"",'Tab. Master 2021'!G16)</f>
        <v/>
      </c>
      <c r="I22" s="521" t="s">
        <v>24</v>
      </c>
      <c r="J22" s="521" t="str">
        <f>IF(ISBLANK('Tab. Master 2021'!I16),"",'Tab. Master 2021'!I16)</f>
        <v/>
      </c>
      <c r="K22" s="508" t="str">
        <f>'Tab. Master 2021'!J16</f>
        <v>MACAU</v>
      </c>
      <c r="L22" s="343"/>
      <c r="N22" s="1321" t="s">
        <v>161</v>
      </c>
      <c r="O22" s="1322"/>
      <c r="P22" s="1323"/>
      <c r="Q22" s="1323"/>
      <c r="R22" s="493">
        <f>SUM(R16:R21)/2</f>
        <v>2</v>
      </c>
      <c r="S22" s="886"/>
      <c r="T22" s="887"/>
      <c r="U22" s="639"/>
      <c r="V22" s="639"/>
      <c r="W22" s="639"/>
      <c r="X22" s="639"/>
      <c r="Y22" s="639"/>
      <c r="Z22" s="639"/>
      <c r="AA22" s="639"/>
      <c r="AB22" s="639"/>
      <c r="AC22" s="639"/>
      <c r="AD22" s="639"/>
      <c r="AE22" s="640"/>
      <c r="AF22" s="641"/>
      <c r="AG22" s="642"/>
      <c r="AH22" s="642"/>
      <c r="AI22" s="642"/>
      <c r="AJ22" s="642"/>
      <c r="AK22" s="642"/>
      <c r="AL22" s="642"/>
      <c r="AM22" s="642"/>
      <c r="AN22" s="642"/>
      <c r="AO22" s="642"/>
      <c r="AP22" s="642"/>
      <c r="AQ22" s="642"/>
      <c r="AR22" s="642"/>
      <c r="AS22" s="642"/>
      <c r="AT22" s="642"/>
      <c r="AU22" s="642"/>
      <c r="AV22" s="885"/>
      <c r="AY22" s="375"/>
      <c r="AZ22" s="375"/>
      <c r="BA22" s="375"/>
      <c r="BB22" s="375"/>
      <c r="BC22" s="375"/>
      <c r="BD22" s="375"/>
      <c r="BE22" s="375"/>
      <c r="BF22" s="375"/>
      <c r="BG22" s="375"/>
      <c r="BH22" s="375"/>
      <c r="BI22" s="375"/>
      <c r="BJ22" s="375"/>
      <c r="BK22" s="375"/>
      <c r="BL22" s="375"/>
      <c r="BM22" s="375"/>
      <c r="BN22" s="375"/>
      <c r="BO22" s="375"/>
      <c r="BP22" s="375"/>
      <c r="BQ22" s="375"/>
    </row>
    <row r="23" spans="2:69" ht="15" customHeight="1" thickBot="1" x14ac:dyDescent="0.3">
      <c r="B23" s="1169" t="s">
        <v>117</v>
      </c>
      <c r="C23" s="1166">
        <f t="shared" si="4"/>
        <v>16</v>
      </c>
      <c r="D23" s="1044">
        <f>'Tab. Novos 2021'!C16</f>
        <v>44261</v>
      </c>
      <c r="E23" s="382">
        <f>'Tab. Novos 2021'!D16</f>
        <v>0.35416666666666669</v>
      </c>
      <c r="F23" s="382" t="str">
        <f>'Tab. Novos 2021'!E16</f>
        <v>Único</v>
      </c>
      <c r="G23" s="382" t="str">
        <f>'Tab. Novos 2021'!F16</f>
        <v>PYTU</v>
      </c>
      <c r="H23" s="381" t="str">
        <f>IF(ISBLANK('Tab. Novos 2021'!G16),"",'Tab. Novos 2021'!G16)</f>
        <v/>
      </c>
      <c r="I23" s="506" t="s">
        <v>24</v>
      </c>
      <c r="J23" s="381" t="str">
        <f>IF(ISBLANK('Tab. Novos 2021'!I16),"",'Tab. Novos 2021'!I16)</f>
        <v/>
      </c>
      <c r="K23" s="635" t="str">
        <f>'Tab. Novos 2021'!J16</f>
        <v>FLUMINENSE</v>
      </c>
      <c r="L23" s="343"/>
      <c r="AY23" s="375"/>
      <c r="AZ23" s="375"/>
      <c r="BA23" s="375"/>
      <c r="BB23" s="375"/>
      <c r="BC23" s="375"/>
      <c r="BD23" s="375"/>
      <c r="BE23" s="375"/>
      <c r="BF23" s="375"/>
      <c r="BG23" s="375"/>
      <c r="BH23" s="375"/>
      <c r="BI23" s="375"/>
      <c r="BJ23" s="375"/>
      <c r="BK23" s="375"/>
      <c r="BL23" s="375"/>
      <c r="BM23" s="375"/>
      <c r="BN23" s="375"/>
      <c r="BO23" s="375"/>
      <c r="BP23" s="375"/>
      <c r="BQ23" s="375"/>
    </row>
    <row r="24" spans="2:69" ht="15" customHeight="1" thickBot="1" x14ac:dyDescent="0.3">
      <c r="B24" s="1170" t="s">
        <v>160</v>
      </c>
      <c r="C24" s="1166">
        <f t="shared" si="4"/>
        <v>17</v>
      </c>
      <c r="D24" s="1045">
        <f>'Tab. Master 2021'!C17</f>
        <v>44261</v>
      </c>
      <c r="E24" s="355">
        <f>'Tab. Master 2021'!D17</f>
        <v>0.66666666666666663</v>
      </c>
      <c r="F24" s="355" t="str">
        <f>'Tab. Master 2021'!E17</f>
        <v>Único</v>
      </c>
      <c r="G24" s="1183" t="str">
        <f>'Tab. Master 2021'!F17</f>
        <v>XAREU</v>
      </c>
      <c r="H24" s="521" t="str">
        <f>IF(ISBLANK('Tab. Master 2021'!G17),"",'Tab. Master 2021'!G17)</f>
        <v/>
      </c>
      <c r="I24" s="521" t="s">
        <v>24</v>
      </c>
      <c r="J24" s="521" t="str">
        <f>IF(ISBLANK('Tab. Master 2021'!I17),"",'Tab. Master 2021'!I17)</f>
        <v/>
      </c>
      <c r="K24" s="508" t="str">
        <f>'Tab. Master 2021'!J17</f>
        <v>SEDE</v>
      </c>
      <c r="L24" s="356"/>
      <c r="N24" s="1335" t="s">
        <v>162</v>
      </c>
      <c r="O24" s="1336"/>
      <c r="P24" s="1336"/>
      <c r="Q24" s="1336"/>
      <c r="R24" s="1336"/>
      <c r="S24" s="1336"/>
      <c r="T24" s="1336"/>
      <c r="U24" s="1336"/>
      <c r="V24" s="1336"/>
      <c r="W24" s="1336"/>
      <c r="X24" s="1336"/>
      <c r="Y24" s="1336"/>
      <c r="Z24" s="1336"/>
      <c r="AA24" s="1336"/>
      <c r="AB24" s="1336"/>
      <c r="AC24" s="1336"/>
      <c r="AD24" s="1336"/>
      <c r="AE24" s="1336"/>
      <c r="AF24" s="1336"/>
      <c r="AG24" s="1336"/>
      <c r="AH24" s="1336"/>
      <c r="AI24" s="1336"/>
      <c r="AJ24" s="1336"/>
      <c r="AK24" s="1336"/>
      <c r="AL24" s="1336"/>
      <c r="AM24" s="1336"/>
      <c r="AN24" s="1336"/>
      <c r="AO24" s="1336"/>
      <c r="AP24" s="1336"/>
      <c r="AQ24" s="1336"/>
      <c r="AR24" s="1336"/>
      <c r="AS24" s="1336"/>
      <c r="AT24" s="1336"/>
      <c r="AU24" s="1336"/>
      <c r="AV24" s="1337"/>
      <c r="AY24" s="375"/>
      <c r="AZ24" s="375"/>
      <c r="BA24" s="375"/>
      <c r="BB24" s="375"/>
      <c r="BC24" s="375"/>
      <c r="BD24" s="375"/>
      <c r="BE24" s="375"/>
      <c r="BF24" s="375"/>
      <c r="BG24" s="375"/>
      <c r="BH24" s="375"/>
      <c r="BI24" s="375"/>
      <c r="BJ24" s="375"/>
      <c r="BK24" s="375"/>
      <c r="BL24" s="375"/>
      <c r="BM24" s="375"/>
      <c r="BN24" s="375"/>
      <c r="BO24" s="375"/>
      <c r="BP24" s="375"/>
      <c r="BQ24" s="375"/>
    </row>
    <row r="25" spans="2:69" ht="15" customHeight="1" x14ac:dyDescent="0.25">
      <c r="B25" s="1169" t="s">
        <v>117</v>
      </c>
      <c r="C25" s="1166">
        <f t="shared" si="4"/>
        <v>18</v>
      </c>
      <c r="D25" s="1044">
        <f>'Tab. Novos 2021'!C17</f>
        <v>44262</v>
      </c>
      <c r="E25" s="382">
        <f>'Tab. Novos 2021'!D17</f>
        <v>0.35416666666666669</v>
      </c>
      <c r="F25" s="1049" t="str">
        <f>'Tab. Novos 2021'!E17</f>
        <v>Único</v>
      </c>
      <c r="G25" s="382" t="str">
        <f>'Tab. Novos 2021'!F17</f>
        <v>PSV</v>
      </c>
      <c r="H25" s="381" t="str">
        <f>IF(ISBLANK('Tab. Novos 2021'!G17),"",'Tab. Novos 2021'!G17)</f>
        <v/>
      </c>
      <c r="I25" s="381" t="s">
        <v>24</v>
      </c>
      <c r="J25" s="381" t="str">
        <f>IF(ISBLANK('Tab. Novos 2021'!I17),"",'Tab. Novos 2021'!I17)</f>
        <v/>
      </c>
      <c r="K25" s="635" t="str">
        <f>'Tab. Novos 2021'!J17</f>
        <v>BARCA</v>
      </c>
      <c r="L25" s="356"/>
      <c r="N25" s="1329" t="s">
        <v>143</v>
      </c>
      <c r="O25" s="377"/>
      <c r="P25" s="1332" t="s">
        <v>144</v>
      </c>
      <c r="Q25" s="1324" t="s">
        <v>145</v>
      </c>
      <c r="R25" s="1312" t="s">
        <v>146</v>
      </c>
      <c r="S25" s="378"/>
      <c r="T25" s="378"/>
      <c r="U25" s="1312" t="s">
        <v>147</v>
      </c>
      <c r="V25" s="1312" t="s">
        <v>148</v>
      </c>
      <c r="W25" s="1312" t="s">
        <v>149</v>
      </c>
      <c r="X25" s="378"/>
      <c r="Y25" s="378"/>
      <c r="Z25" s="1312" t="s">
        <v>150</v>
      </c>
      <c r="AA25" s="379"/>
      <c r="AB25" s="380"/>
      <c r="AC25" s="1312" t="s">
        <v>151</v>
      </c>
      <c r="AD25" s="1312" t="s">
        <v>152</v>
      </c>
      <c r="AE25" s="1315" t="s">
        <v>153</v>
      </c>
      <c r="AF25" s="1308" t="s">
        <v>154</v>
      </c>
      <c r="AV25" s="1310" t="s">
        <v>163</v>
      </c>
      <c r="AY25" s="375"/>
      <c r="AZ25" s="375"/>
      <c r="BA25" s="375"/>
      <c r="BB25" s="375"/>
      <c r="BC25" s="375"/>
      <c r="BD25" s="375"/>
      <c r="BE25" s="375"/>
      <c r="BF25" s="375"/>
      <c r="BG25" s="375"/>
      <c r="BH25" s="375"/>
      <c r="BI25" s="375"/>
      <c r="BJ25" s="375"/>
      <c r="BK25" s="375"/>
      <c r="BL25" s="375"/>
      <c r="BM25" s="375"/>
      <c r="BN25" s="375"/>
      <c r="BO25" s="375"/>
      <c r="BP25" s="375"/>
      <c r="BQ25" s="375"/>
    </row>
    <row r="26" spans="2:69" ht="15" customHeight="1" x14ac:dyDescent="0.25">
      <c r="B26" s="1171" t="s">
        <v>235</v>
      </c>
      <c r="C26" s="1166">
        <f t="shared" si="4"/>
        <v>19</v>
      </c>
      <c r="D26" s="1042">
        <f>'Tab. Sênior 2021'!C12</f>
        <v>44265</v>
      </c>
      <c r="E26" s="341">
        <f>'Tab. Sênior 2021'!D12</f>
        <v>0.85416666666666663</v>
      </c>
      <c r="F26" s="341" t="str">
        <f>'Tab. Sênior 2021'!E12</f>
        <v>Único</v>
      </c>
      <c r="G26" s="341" t="str">
        <f>'Tab. Sênior 2021'!F12</f>
        <v>VITÓRIA</v>
      </c>
      <c r="H26" s="342" t="str">
        <f>IF(ISBLANK('Tab. Sênior 2021'!G12),"",'Tab. Sênior 2021'!G12)</f>
        <v/>
      </c>
      <c r="I26" s="504" t="s">
        <v>24</v>
      </c>
      <c r="J26" s="342" t="str">
        <f>IF(ISBLANK('Tab. Sênior 2021'!I12),"",'Tab. Sênior 2021'!I12)</f>
        <v/>
      </c>
      <c r="K26" s="507" t="str">
        <f>'Tab. Sênior 2021'!J12</f>
        <v>MACAU</v>
      </c>
      <c r="L26" s="356"/>
      <c r="N26" s="1330"/>
      <c r="O26" s="480"/>
      <c r="P26" s="1333"/>
      <c r="Q26" s="1325"/>
      <c r="R26" s="1313"/>
      <c r="S26" s="862"/>
      <c r="T26" s="862"/>
      <c r="U26" s="1313"/>
      <c r="V26" s="1313"/>
      <c r="W26" s="1313"/>
      <c r="X26" s="862"/>
      <c r="Y26" s="862"/>
      <c r="Z26" s="1313"/>
      <c r="AA26" s="862"/>
      <c r="AB26" s="862"/>
      <c r="AC26" s="1313"/>
      <c r="AD26" s="1313"/>
      <c r="AE26" s="1316"/>
      <c r="AF26" s="1309"/>
      <c r="AG26" s="484"/>
      <c r="AH26" s="484"/>
      <c r="AI26" s="484"/>
      <c r="AJ26" s="484"/>
      <c r="AK26" s="484"/>
      <c r="AL26" s="484"/>
      <c r="AM26" s="484"/>
      <c r="AN26" s="484"/>
      <c r="AO26" s="484"/>
      <c r="AP26" s="484"/>
      <c r="AQ26" s="484"/>
      <c r="AR26" s="484"/>
      <c r="AS26" s="484"/>
      <c r="AT26" s="484"/>
      <c r="AU26" s="484"/>
      <c r="AV26" s="1311"/>
      <c r="AY26" s="383"/>
      <c r="AZ26" s="383"/>
      <c r="BA26" s="383"/>
      <c r="BB26" s="383"/>
      <c r="BC26" s="383"/>
      <c r="BD26" s="383"/>
      <c r="BE26" s="383"/>
      <c r="BF26" s="383"/>
      <c r="BG26" s="383"/>
      <c r="BH26" s="383"/>
      <c r="BI26" s="383"/>
      <c r="BJ26" s="383"/>
      <c r="BK26" s="383"/>
      <c r="BL26" s="383"/>
      <c r="BM26" s="383"/>
      <c r="BN26" s="383"/>
      <c r="BO26" s="383"/>
      <c r="BP26" s="383"/>
      <c r="BQ26" s="383"/>
    </row>
    <row r="27" spans="2:69" ht="15" customHeight="1" x14ac:dyDescent="0.25">
      <c r="B27" s="1170" t="s">
        <v>160</v>
      </c>
      <c r="C27" s="1166">
        <f t="shared" si="4"/>
        <v>20</v>
      </c>
      <c r="D27" s="1045">
        <f>'Tab. Master 2021'!C18</f>
        <v>44267</v>
      </c>
      <c r="E27" s="355">
        <f>'Tab. Master 2021'!D18</f>
        <v>0.85416666666666663</v>
      </c>
      <c r="F27" s="355" t="str">
        <f>'Tab. Master 2021'!E18</f>
        <v>Único</v>
      </c>
      <c r="G27" s="355" t="str">
        <f>'Tab. Master 2021'!F18</f>
        <v>VITÓRIA</v>
      </c>
      <c r="H27" s="521" t="str">
        <f>IF(ISBLANK('Tab. Master 2021'!G18),"",'Tab. Master 2021'!G18)</f>
        <v/>
      </c>
      <c r="I27" s="521" t="s">
        <v>24</v>
      </c>
      <c r="J27" s="521" t="str">
        <f>IF(ISBLANK('Tab. Master 2021'!I18),"",'Tab. Master 2021'!I18)</f>
        <v/>
      </c>
      <c r="K27" s="508" t="str">
        <f>'Tab. Master 2021'!J18</f>
        <v>POTYGUAR</v>
      </c>
      <c r="L27" s="356"/>
      <c r="N27" s="1330"/>
      <c r="O27" s="480"/>
      <c r="P27" s="1333"/>
      <c r="Q27" s="1325"/>
      <c r="R27" s="1313"/>
      <c r="S27" s="862"/>
      <c r="T27" s="862"/>
      <c r="U27" s="1313"/>
      <c r="V27" s="1313"/>
      <c r="W27" s="1313"/>
      <c r="X27" s="862"/>
      <c r="Y27" s="862"/>
      <c r="Z27" s="1313"/>
      <c r="AA27" s="862"/>
      <c r="AB27" s="862"/>
      <c r="AC27" s="1313"/>
      <c r="AD27" s="1313"/>
      <c r="AE27" s="1316"/>
      <c r="AF27" s="1309"/>
      <c r="AG27" s="484"/>
      <c r="AH27" s="484"/>
      <c r="AI27" s="484"/>
      <c r="AJ27" s="484"/>
      <c r="AK27" s="484"/>
      <c r="AL27" s="484"/>
      <c r="AM27" s="484"/>
      <c r="AN27" s="484"/>
      <c r="AO27" s="484"/>
      <c r="AP27" s="484"/>
      <c r="AQ27" s="484"/>
      <c r="AR27" s="484"/>
      <c r="AS27" s="484"/>
      <c r="AT27" s="484"/>
      <c r="AU27" s="484"/>
      <c r="AV27" s="1311"/>
      <c r="AY27" s="383"/>
      <c r="AZ27" s="383"/>
      <c r="BA27" s="383"/>
      <c r="BB27" s="383"/>
      <c r="BC27" s="383"/>
      <c r="BD27" s="383"/>
      <c r="BE27" s="383"/>
      <c r="BF27" s="383"/>
      <c r="BG27" s="383"/>
      <c r="BH27" s="383"/>
      <c r="BI27" s="383"/>
      <c r="BJ27" s="383"/>
      <c r="BK27" s="383"/>
      <c r="BL27" s="383"/>
      <c r="BM27" s="383"/>
      <c r="BN27" s="383"/>
      <c r="BO27" s="383"/>
      <c r="BP27" s="383"/>
      <c r="BQ27" s="383"/>
    </row>
    <row r="28" spans="2:69" ht="15" customHeight="1" x14ac:dyDescent="0.25">
      <c r="B28" s="1170" t="s">
        <v>160</v>
      </c>
      <c r="C28" s="1166">
        <f t="shared" si="4"/>
        <v>21</v>
      </c>
      <c r="D28" s="1045">
        <f>'Tab. Master 2021'!C19</f>
        <v>44268</v>
      </c>
      <c r="E28" s="355">
        <f>'Tab. Master 2021'!D19</f>
        <v>0.66666666666666663</v>
      </c>
      <c r="F28" s="355" t="str">
        <f>'Tab. Master 2021'!E19</f>
        <v>Único</v>
      </c>
      <c r="G28" s="355" t="str">
        <f>'Tab. Master 2021'!F19</f>
        <v>MACAU</v>
      </c>
      <c r="H28" s="521" t="str">
        <f>IF(ISBLANK('Tab. Master 2021'!G19),"",'Tab. Master 2021'!G19)</f>
        <v/>
      </c>
      <c r="I28" s="521" t="s">
        <v>24</v>
      </c>
      <c r="J28" s="521" t="str">
        <f>IF(ISBLANK('Tab. Master 2021'!I19),"",'Tab. Master 2021'!I19)</f>
        <v/>
      </c>
      <c r="K28" s="1184" t="str">
        <f>'Tab. Master 2021'!J19</f>
        <v>XAREU</v>
      </c>
      <c r="L28" s="356"/>
      <c r="N28" s="1330"/>
      <c r="O28" s="480"/>
      <c r="P28" s="1333"/>
      <c r="Q28" s="1325"/>
      <c r="R28" s="1313"/>
      <c r="S28" s="862"/>
      <c r="T28" s="862"/>
      <c r="U28" s="1313"/>
      <c r="V28" s="1313"/>
      <c r="W28" s="1313"/>
      <c r="X28" s="862"/>
      <c r="Y28" s="862"/>
      <c r="Z28" s="1313"/>
      <c r="AA28" s="862"/>
      <c r="AB28" s="862"/>
      <c r="AC28" s="1313"/>
      <c r="AD28" s="1313"/>
      <c r="AE28" s="1316"/>
      <c r="AF28" s="1309"/>
      <c r="AG28" s="484"/>
      <c r="AH28" s="484"/>
      <c r="AI28" s="484"/>
      <c r="AJ28" s="484"/>
      <c r="AK28" s="484"/>
      <c r="AL28" s="484"/>
      <c r="AM28" s="484"/>
      <c r="AN28" s="484"/>
      <c r="AO28" s="484"/>
      <c r="AP28" s="484"/>
      <c r="AQ28" s="484"/>
      <c r="AR28" s="484"/>
      <c r="AS28" s="484"/>
      <c r="AT28" s="484"/>
      <c r="AU28" s="484"/>
      <c r="AV28" s="1311"/>
      <c r="AY28" s="383"/>
      <c r="AZ28" s="383"/>
      <c r="BA28" s="383"/>
      <c r="BB28" s="383"/>
      <c r="BC28" s="383"/>
      <c r="BD28" s="383"/>
      <c r="BE28" s="383"/>
      <c r="BF28" s="383"/>
      <c r="BG28" s="383"/>
      <c r="BH28" s="383"/>
      <c r="BI28" s="383"/>
      <c r="BJ28" s="383"/>
      <c r="BK28" s="383"/>
      <c r="BL28" s="383"/>
      <c r="BM28" s="383"/>
      <c r="BN28" s="383"/>
      <c r="BO28" s="383"/>
      <c r="BP28" s="383"/>
      <c r="BQ28" s="383"/>
    </row>
    <row r="29" spans="2:69" ht="15" customHeight="1" thickBot="1" x14ac:dyDescent="0.3">
      <c r="B29" s="1169" t="s">
        <v>117</v>
      </c>
      <c r="C29" s="1166">
        <f t="shared" si="4"/>
        <v>22</v>
      </c>
      <c r="D29" s="1044">
        <f>'Tab. Novos 2021'!C18</f>
        <v>44269</v>
      </c>
      <c r="E29" s="382">
        <f>'Tab. Novos 2021'!D18</f>
        <v>0.35416666666666669</v>
      </c>
      <c r="F29" s="1049" t="str">
        <f>'Tab. Novos 2021'!E18</f>
        <v>Único</v>
      </c>
      <c r="G29" s="382" t="str">
        <f>'Tab. Novos 2021'!F18</f>
        <v>JUVENTUS</v>
      </c>
      <c r="H29" s="381" t="str">
        <f>IF(ISBLANK('Tab. Novos 2021'!G18),"",'Tab. Novos 2021'!G18)</f>
        <v/>
      </c>
      <c r="I29" s="381" t="s">
        <v>24</v>
      </c>
      <c r="J29" s="381" t="str">
        <f>IF(ISBLANK('Tab. Novos 2021'!I18),"",'Tab. Novos 2021'!I18)</f>
        <v/>
      </c>
      <c r="K29" s="635" t="str">
        <f>'Tab. Novos 2021'!J18</f>
        <v>CHAPE</v>
      </c>
      <c r="L29" s="356"/>
      <c r="N29" s="1331"/>
      <c r="O29" s="480"/>
      <c r="P29" s="1334"/>
      <c r="Q29" s="1326"/>
      <c r="R29" s="1314"/>
      <c r="S29" s="862"/>
      <c r="T29" s="862"/>
      <c r="U29" s="1314"/>
      <c r="V29" s="1314"/>
      <c r="W29" s="1314"/>
      <c r="X29" s="862"/>
      <c r="Y29" s="862"/>
      <c r="Z29" s="1314"/>
      <c r="AA29" s="862"/>
      <c r="AB29" s="862"/>
      <c r="AC29" s="1314"/>
      <c r="AD29" s="1314"/>
      <c r="AE29" s="1317"/>
      <c r="AF29" s="1318"/>
      <c r="AG29" s="484"/>
      <c r="AH29" s="484"/>
      <c r="AI29" s="484"/>
      <c r="AJ29" s="484"/>
      <c r="AK29" s="484"/>
      <c r="AL29" s="484"/>
      <c r="AM29" s="484"/>
      <c r="AN29" s="484"/>
      <c r="AO29" s="484"/>
      <c r="AP29" s="484"/>
      <c r="AQ29" s="484"/>
      <c r="AR29" s="484"/>
      <c r="AS29" s="484"/>
      <c r="AT29" s="484"/>
      <c r="AU29" s="484"/>
      <c r="AV29" s="1319"/>
      <c r="AY29" s="383"/>
      <c r="AZ29" s="383"/>
      <c r="BA29" s="383"/>
      <c r="BB29" s="383"/>
      <c r="BC29" s="383"/>
      <c r="BD29" s="383"/>
      <c r="BE29" s="383"/>
      <c r="BF29" s="383"/>
      <c r="BG29" s="383"/>
      <c r="BH29" s="383"/>
      <c r="BI29" s="383"/>
      <c r="BJ29" s="383"/>
      <c r="BK29" s="383"/>
      <c r="BL29" s="383"/>
      <c r="BM29" s="383"/>
      <c r="BN29" s="383"/>
      <c r="BO29" s="383"/>
      <c r="BP29" s="383"/>
      <c r="BQ29" s="383"/>
    </row>
    <row r="30" spans="2:69" ht="15" customHeight="1" x14ac:dyDescent="0.25">
      <c r="B30" s="1171" t="s">
        <v>235</v>
      </c>
      <c r="C30" s="1166">
        <f t="shared" si="4"/>
        <v>23</v>
      </c>
      <c r="D30" s="1042">
        <f>'Tab. Sênior 2021'!C13</f>
        <v>44272</v>
      </c>
      <c r="E30" s="341">
        <f>'Tab. Sênior 2021'!D13</f>
        <v>0.85416666666666663</v>
      </c>
      <c r="F30" s="341" t="str">
        <f>'Tab. Sênior 2021'!E13</f>
        <v>Único</v>
      </c>
      <c r="G30" s="341" t="str">
        <f>'Tab. Sênior 2021'!F13</f>
        <v>INDEPENDENTE</v>
      </c>
      <c r="H30" s="342" t="str">
        <f>IF(ISBLANK('Tab. Sênior 2021'!G13),"",'Tab. Sênior 2021'!G13)</f>
        <v/>
      </c>
      <c r="I30" s="504" t="s">
        <v>24</v>
      </c>
      <c r="J30" s="342" t="str">
        <f>IF(ISBLANK('Tab. Sênior 2021'!I13),"",'Tab. Sênior 2021'!I13)</f>
        <v/>
      </c>
      <c r="K30" s="507" t="str">
        <f>'Tab. Sênior 2021'!J13</f>
        <v>POTYGUAR</v>
      </c>
      <c r="L30" s="356"/>
      <c r="N30" s="384">
        <v>1</v>
      </c>
      <c r="O30" s="385">
        <f>MATCH(N30,[4]Pontuação!$R$3:$R$10,0)</f>
        <v>1</v>
      </c>
      <c r="P30" s="1157" t="str">
        <f>'[5]Classificação Master 1º Turno'!$C$3</f>
        <v>PSG</v>
      </c>
      <c r="Q30" s="388">
        <f>'[5]Classificação Master 1º Turno'!$D$3</f>
        <v>3</v>
      </c>
      <c r="R30" s="1156">
        <f>'[5]Classificação Master 1º Turno'!$E$3</f>
        <v>1</v>
      </c>
      <c r="S30" s="389"/>
      <c r="T30" s="888"/>
      <c r="U30" s="388">
        <f>'[5]Classificação Master 1º Turno'!$H$3</f>
        <v>1</v>
      </c>
      <c r="V30" s="387">
        <f>'[5]Classificação Master 1º Turno'!$I$3</f>
        <v>0</v>
      </c>
      <c r="W30" s="388">
        <f>'[5]Classificação Master 1º Turno'!$J$3</f>
        <v>0</v>
      </c>
      <c r="X30" s="389"/>
      <c r="Y30" s="390"/>
      <c r="Z30" s="392">
        <f>'[5]Classificação Master 1º Turno'!$M$3</f>
        <v>4</v>
      </c>
      <c r="AA30" s="393"/>
      <c r="AB30" s="394"/>
      <c r="AC30" s="388">
        <f>'[5]Classificação Master 1º Turno'!$P$3</f>
        <v>0</v>
      </c>
      <c r="AD30" s="1156">
        <f>Z30-AC30</f>
        <v>4</v>
      </c>
      <c r="AE30" s="410">
        <f>Q30/(R30*3)</f>
        <v>1</v>
      </c>
      <c r="AF30" s="396" t="s">
        <v>159</v>
      </c>
      <c r="AG30" s="491"/>
      <c r="AH30" s="491"/>
      <c r="AI30" s="491"/>
      <c r="AJ30" s="491"/>
      <c r="AK30" s="491"/>
      <c r="AL30" s="491"/>
      <c r="AM30" s="491"/>
      <c r="AN30" s="491"/>
      <c r="AO30" s="491"/>
      <c r="AP30" s="491"/>
      <c r="AQ30" s="491"/>
      <c r="AR30" s="491"/>
      <c r="AS30" s="491"/>
      <c r="AT30" s="491"/>
      <c r="AU30" s="491"/>
      <c r="AV30" s="333">
        <f t="shared" ref="AV30:AV37" si="5">AC30</f>
        <v>0</v>
      </c>
      <c r="AY30" s="861"/>
      <c r="AZ30" s="861"/>
      <c r="BA30" s="861"/>
      <c r="BB30" s="861"/>
      <c r="BC30" s="861"/>
      <c r="BD30" s="861"/>
      <c r="BE30" s="861"/>
      <c r="BF30" s="861"/>
      <c r="BG30" s="861"/>
      <c r="BH30" s="861"/>
      <c r="BI30" s="861"/>
      <c r="BJ30" s="861"/>
      <c r="BK30" s="861"/>
      <c r="BL30" s="861"/>
      <c r="BM30" s="861"/>
      <c r="BN30" s="861"/>
      <c r="BO30" s="861"/>
      <c r="BP30" s="861"/>
      <c r="BQ30" s="861"/>
    </row>
    <row r="31" spans="2:69" ht="15" customHeight="1" x14ac:dyDescent="0.25">
      <c r="B31" s="1170" t="s">
        <v>160</v>
      </c>
      <c r="C31" s="1166">
        <f t="shared" si="4"/>
        <v>24</v>
      </c>
      <c r="D31" s="1045">
        <f>'Tab. Master 2021'!C21</f>
        <v>44274</v>
      </c>
      <c r="E31" s="355">
        <f>'Tab. Master 2021'!D21</f>
        <v>0.85416666666666663</v>
      </c>
      <c r="F31" s="355" t="str">
        <f>'Tab. Master 2021'!E21</f>
        <v>Único</v>
      </c>
      <c r="G31" s="355" t="str">
        <f>'Tab. Master 2021'!F21</f>
        <v>VITÓRIA</v>
      </c>
      <c r="H31" s="521" t="str">
        <f>IF(ISBLANK('Tab. Master 2021'!G21),"",'Tab. Master 2021'!G21)</f>
        <v/>
      </c>
      <c r="I31" s="521" t="s">
        <v>24</v>
      </c>
      <c r="J31" s="521" t="str">
        <f>IF(ISBLANK('Tab. Master 2021'!I21),"",'Tab. Master 2021'!I21)</f>
        <v/>
      </c>
      <c r="K31" s="508" t="str">
        <f>'Tab. Master 2021'!J21</f>
        <v>JUVENTUDE</v>
      </c>
      <c r="L31" s="356"/>
      <c r="N31" s="397">
        <v>2</v>
      </c>
      <c r="O31" s="398">
        <f>MATCH(N31,[4]Pontuação!$R$3:$R$10,0)</f>
        <v>2</v>
      </c>
      <c r="P31" s="1158" t="str">
        <f>'[5]Classificação Master 1º Turno'!$C$4</f>
        <v>MACAU</v>
      </c>
      <c r="Q31" s="346">
        <f>'[5]Classificação Master 1º Turno'!$D$4</f>
        <v>0</v>
      </c>
      <c r="R31" s="399">
        <f>'[5]Classificação Master 1º Turno'!$E$4</f>
        <v>0</v>
      </c>
      <c r="S31" s="399"/>
      <c r="T31" s="400"/>
      <c r="U31" s="346">
        <f>'[5]Classificação Master 1º Turno'!$H$4</f>
        <v>0</v>
      </c>
      <c r="V31" s="345">
        <f>'[5]Classificação Master 1º Turno'!$I$4</f>
        <v>0</v>
      </c>
      <c r="W31" s="346">
        <f>'[5]Classificação Master 1º Turno'!$J$4</f>
        <v>0</v>
      </c>
      <c r="X31" s="399"/>
      <c r="Y31" s="400"/>
      <c r="Z31" s="349">
        <f>'[5]Classificação Master 1º Turno'!$M$4</f>
        <v>0</v>
      </c>
      <c r="AA31" s="349"/>
      <c r="AB31" s="348"/>
      <c r="AC31" s="400">
        <f>'[5]Classificação Master 1º Turno'!$P$4</f>
        <v>0</v>
      </c>
      <c r="AD31" s="496">
        <f t="shared" ref="AD31:AD39" si="6">Z31-AC31</f>
        <v>0</v>
      </c>
      <c r="AE31" s="350" t="e">
        <f t="shared" ref="AE31:AE37" si="7">Q31/(R31*3)</f>
        <v>#DIV/0!</v>
      </c>
      <c r="AF31" s="351" t="s">
        <v>159</v>
      </c>
      <c r="AG31" s="555"/>
      <c r="AH31" s="555"/>
      <c r="AI31" s="555"/>
      <c r="AJ31" s="555"/>
      <c r="AK31" s="555"/>
      <c r="AL31" s="555"/>
      <c r="AM31" s="555"/>
      <c r="AN31" s="555"/>
      <c r="AO31" s="555"/>
      <c r="AP31" s="555"/>
      <c r="AQ31" s="555"/>
      <c r="AR31" s="555"/>
      <c r="AS31" s="555"/>
      <c r="AT31" s="555"/>
      <c r="AU31" s="555"/>
      <c r="AV31" s="352">
        <f t="shared" si="5"/>
        <v>0</v>
      </c>
      <c r="AY31" s="861"/>
      <c r="AZ31" s="861"/>
      <c r="BA31" s="861"/>
      <c r="BB31" s="861"/>
      <c r="BC31" s="861"/>
      <c r="BD31" s="861"/>
      <c r="BE31" s="861"/>
      <c r="BF31" s="861"/>
      <c r="BG31" s="861"/>
      <c r="BH31" s="861"/>
      <c r="BI31" s="861"/>
      <c r="BJ31" s="861"/>
      <c r="BK31" s="861"/>
      <c r="BL31" s="861"/>
      <c r="BM31" s="861"/>
      <c r="BN31" s="861"/>
      <c r="BO31" s="861"/>
      <c r="BP31" s="861"/>
      <c r="BQ31" s="861"/>
    </row>
    <row r="32" spans="2:69" ht="15" customHeight="1" x14ac:dyDescent="0.25">
      <c r="B32" s="1169" t="s">
        <v>117</v>
      </c>
      <c r="C32" s="1166">
        <f t="shared" si="4"/>
        <v>25</v>
      </c>
      <c r="D32" s="1044">
        <f>'Tab. Novos 2021'!C19</f>
        <v>44275</v>
      </c>
      <c r="E32" s="382">
        <f>'Tab. Novos 2021'!D19</f>
        <v>0.35416666666666669</v>
      </c>
      <c r="F32" s="1049" t="str">
        <f>'Tab. Novos 2021'!E19</f>
        <v>Único</v>
      </c>
      <c r="G32" s="382" t="str">
        <f>'Tab. Novos 2021'!F19</f>
        <v>CHAPE</v>
      </c>
      <c r="H32" s="381" t="str">
        <f>IF(ISBLANK('Tab. Novos 2021'!G19),"",'Tab. Novos 2021'!G19)</f>
        <v/>
      </c>
      <c r="I32" s="381" t="s">
        <v>24</v>
      </c>
      <c r="J32" s="381" t="str">
        <f>IF(ISBLANK('Tab. Novos 2021'!I19),"",'Tab. Novos 2021'!I19)</f>
        <v/>
      </c>
      <c r="K32" s="635" t="str">
        <f>'Tab. Novos 2021'!J19</f>
        <v>PSV</v>
      </c>
      <c r="L32" s="356"/>
      <c r="N32" s="397">
        <v>3</v>
      </c>
      <c r="O32" s="398">
        <f>MATCH(N32,[4]Pontuação!$R$3:$R$10,0)</f>
        <v>3</v>
      </c>
      <c r="P32" s="1158" t="str">
        <f>'[5]Classificação Master 1º Turno'!$C$5</f>
        <v>XAREU</v>
      </c>
      <c r="Q32" s="346">
        <f>'[5]Classificação Master 1º Turno'!$D$5</f>
        <v>0</v>
      </c>
      <c r="R32" s="346">
        <f>'[5]Classificação Master 1º Turno'!$D$5</f>
        <v>0</v>
      </c>
      <c r="S32" s="346">
        <f>'[5]Classificação Master 1º Turno'!$D$5</f>
        <v>0</v>
      </c>
      <c r="T32" s="346">
        <f>'[5]Classificação Master 1º Turno'!$D$5</f>
        <v>0</v>
      </c>
      <c r="U32" s="346">
        <f>'[5]Classificação Master 1º Turno'!$D$5</f>
        <v>0</v>
      </c>
      <c r="V32" s="346">
        <f>'[5]Classificação Master 1º Turno'!$D$5</f>
        <v>0</v>
      </c>
      <c r="W32" s="346">
        <f>'[5]Classificação Master 1º Turno'!$D$5</f>
        <v>0</v>
      </c>
      <c r="X32" s="346">
        <f>'[5]Classificação Master 1º Turno'!$D$5</f>
        <v>0</v>
      </c>
      <c r="Y32" s="346">
        <f>'[5]Classificação Master 1º Turno'!$D$5</f>
        <v>0</v>
      </c>
      <c r="Z32" s="346">
        <f>'[5]Classificação Master 1º Turno'!$D$5</f>
        <v>0</v>
      </c>
      <c r="AA32" s="346">
        <f>'[5]Classificação Master 1º Turno'!$D$5</f>
        <v>0</v>
      </c>
      <c r="AB32" s="346">
        <f>'[5]Classificação Master 1º Turno'!$D$5</f>
        <v>0</v>
      </c>
      <c r="AC32" s="346">
        <f>'[5]Classificação Master 1º Turno'!$D$5</f>
        <v>0</v>
      </c>
      <c r="AD32" s="496">
        <f t="shared" si="6"/>
        <v>0</v>
      </c>
      <c r="AE32" s="350" t="e">
        <f t="shared" si="7"/>
        <v>#DIV/0!</v>
      </c>
      <c r="AF32" s="351" t="s">
        <v>159</v>
      </c>
      <c r="AG32" s="555"/>
      <c r="AH32" s="555"/>
      <c r="AI32" s="555"/>
      <c r="AJ32" s="555"/>
      <c r="AK32" s="555"/>
      <c r="AL32" s="555"/>
      <c r="AM32" s="555"/>
      <c r="AN32" s="555"/>
      <c r="AO32" s="555"/>
      <c r="AP32" s="555"/>
      <c r="AQ32" s="555"/>
      <c r="AR32" s="555"/>
      <c r="AS32" s="555"/>
      <c r="AT32" s="555"/>
      <c r="AU32" s="555"/>
      <c r="AV32" s="352">
        <f t="shared" si="5"/>
        <v>0</v>
      </c>
      <c r="AY32" s="861"/>
      <c r="AZ32" s="861"/>
      <c r="BA32" s="861"/>
      <c r="BB32" s="861"/>
      <c r="BC32" s="861"/>
      <c r="BD32" s="861"/>
      <c r="BE32" s="861"/>
      <c r="BF32" s="861"/>
      <c r="BG32" s="861"/>
      <c r="BH32" s="861"/>
      <c r="BI32" s="861"/>
      <c r="BJ32" s="861"/>
      <c r="BK32" s="861"/>
      <c r="BL32" s="861"/>
      <c r="BM32" s="861"/>
      <c r="BN32" s="861"/>
      <c r="BO32" s="861"/>
      <c r="BP32" s="861"/>
      <c r="BQ32" s="861"/>
    </row>
    <row r="33" spans="2:69" ht="15" customHeight="1" x14ac:dyDescent="0.25">
      <c r="B33" s="1170" t="s">
        <v>160</v>
      </c>
      <c r="C33" s="1166">
        <f t="shared" si="4"/>
        <v>26</v>
      </c>
      <c r="D33" s="1045">
        <f>'Tab. Master 2021'!C22</f>
        <v>44275</v>
      </c>
      <c r="E33" s="355">
        <f>'Tab. Master 2021'!D22</f>
        <v>0.66666666666666663</v>
      </c>
      <c r="F33" s="355" t="str">
        <f>'Tab. Master 2021'!E22</f>
        <v>Único</v>
      </c>
      <c r="G33" s="355" t="str">
        <f>'Tab. Master 2021'!F22</f>
        <v>POTYGUAR</v>
      </c>
      <c r="H33" s="521" t="str">
        <f>IF(ISBLANK('Tab. Master 2021'!G22),"",'Tab. Master 2021'!G22)</f>
        <v/>
      </c>
      <c r="I33" s="521" t="s">
        <v>24</v>
      </c>
      <c r="J33" s="521" t="str">
        <f>IF(ISBLANK('Tab. Master 2021'!I22),"",'Tab. Master 2021'!I22)</f>
        <v/>
      </c>
      <c r="K33" s="508" t="str">
        <f>'Tab. Master 2021'!J22</f>
        <v>PSG</v>
      </c>
      <c r="L33" s="356"/>
      <c r="N33" s="397">
        <v>4</v>
      </c>
      <c r="O33" s="398">
        <f>MATCH(N33,[4]Pontuação!$R$3:$R$10,0)</f>
        <v>5</v>
      </c>
      <c r="P33" s="1158" t="str">
        <f>'[5]Classificação Master 1º Turno'!$C$6</f>
        <v>ASPEVE</v>
      </c>
      <c r="Q33" s="346">
        <f>'[5]Classificação Master 1º Turno'!$D$6</f>
        <v>0</v>
      </c>
      <c r="R33" s="346">
        <f>'[5]Classificação Master 1º Turno'!$D$6</f>
        <v>0</v>
      </c>
      <c r="S33" s="346">
        <f>'[5]Classificação Master 1º Turno'!$D$6</f>
        <v>0</v>
      </c>
      <c r="T33" s="346">
        <f>'[5]Classificação Master 1º Turno'!$D$6</f>
        <v>0</v>
      </c>
      <c r="U33" s="346">
        <f>'[5]Classificação Master 1º Turno'!$D$6</f>
        <v>0</v>
      </c>
      <c r="V33" s="346">
        <f>'[5]Classificação Master 1º Turno'!$D$6</f>
        <v>0</v>
      </c>
      <c r="W33" s="346">
        <f>'[5]Classificação Master 1º Turno'!$D$6</f>
        <v>0</v>
      </c>
      <c r="X33" s="346">
        <f>'[5]Classificação Master 1º Turno'!$D$6</f>
        <v>0</v>
      </c>
      <c r="Y33" s="346">
        <f>'[5]Classificação Master 1º Turno'!$D$6</f>
        <v>0</v>
      </c>
      <c r="Z33" s="346">
        <f>'[5]Classificação Master 1º Turno'!$D$6</f>
        <v>0</v>
      </c>
      <c r="AA33" s="346">
        <f>'[5]Classificação Master 1º Turno'!$D$6</f>
        <v>0</v>
      </c>
      <c r="AB33" s="346">
        <f>'[5]Classificação Master 1º Turno'!$D$6</f>
        <v>0</v>
      </c>
      <c r="AC33" s="346">
        <f>'[5]Classificação Master 1º Turno'!$D$6</f>
        <v>0</v>
      </c>
      <c r="AD33" s="1299">
        <f t="shared" si="6"/>
        <v>0</v>
      </c>
      <c r="AE33" s="350" t="e">
        <f t="shared" si="7"/>
        <v>#DIV/0!</v>
      </c>
      <c r="AF33" s="351" t="s">
        <v>159</v>
      </c>
      <c r="AG33" s="555"/>
      <c r="AH33" s="555"/>
      <c r="AI33" s="555"/>
      <c r="AJ33" s="555"/>
      <c r="AK33" s="555"/>
      <c r="AL33" s="555"/>
      <c r="AM33" s="555"/>
      <c r="AN33" s="555"/>
      <c r="AO33" s="555"/>
      <c r="AP33" s="555"/>
      <c r="AQ33" s="555"/>
      <c r="AR33" s="555"/>
      <c r="AS33" s="555"/>
      <c r="AT33" s="555"/>
      <c r="AU33" s="555"/>
      <c r="AV33" s="352">
        <f t="shared" si="5"/>
        <v>0</v>
      </c>
      <c r="AY33" s="861"/>
      <c r="AZ33" s="861"/>
      <c r="BA33" s="861"/>
      <c r="BB33" s="861"/>
      <c r="BC33" s="861"/>
      <c r="BD33" s="861"/>
      <c r="BE33" s="861"/>
      <c r="BF33" s="861"/>
      <c r="BG33" s="861"/>
      <c r="BH33" s="861"/>
      <c r="BI33" s="861"/>
      <c r="BJ33" s="861"/>
      <c r="BK33" s="861"/>
      <c r="BL33" s="861"/>
      <c r="BM33" s="861"/>
      <c r="BN33" s="861"/>
      <c r="BO33" s="861"/>
      <c r="BP33" s="861"/>
      <c r="BQ33" s="861"/>
    </row>
    <row r="34" spans="2:69" ht="15" customHeight="1" x14ac:dyDescent="0.25">
      <c r="B34" s="1169" t="s">
        <v>117</v>
      </c>
      <c r="C34" s="1166">
        <f t="shared" si="4"/>
        <v>27</v>
      </c>
      <c r="D34" s="1044">
        <f>'Tab. Novos 2021'!C20</f>
        <v>44276</v>
      </c>
      <c r="E34" s="382">
        <f>'Tab. Novos 2021'!D20</f>
        <v>0.35416666666666669</v>
      </c>
      <c r="F34" s="1049" t="str">
        <f>'Tab. Novos 2021'!E20</f>
        <v>Único</v>
      </c>
      <c r="G34" s="382" t="str">
        <f>'Tab. Novos 2021'!F20</f>
        <v>JUVENTUS</v>
      </c>
      <c r="H34" s="381" t="str">
        <f>IF(ISBLANK('Tab. Novos 2021'!G20),"",'Tab. Novos 2021'!G20)</f>
        <v/>
      </c>
      <c r="I34" s="381" t="s">
        <v>24</v>
      </c>
      <c r="J34" s="381" t="str">
        <f>IF(ISBLANK('Tab. Novos 2021'!I20),"",'Tab. Novos 2021'!I20)</f>
        <v/>
      </c>
      <c r="K34" s="635" t="str">
        <f>'Tab. Novos 2021'!J20</f>
        <v>FLUMINENSE</v>
      </c>
      <c r="L34" s="356"/>
      <c r="N34" s="397">
        <v>5</v>
      </c>
      <c r="O34" s="402">
        <f>MATCH(N34,[4]Pontuação!$R$3:$R$10,0)</f>
        <v>6</v>
      </c>
      <c r="P34" s="1159" t="str">
        <f>'[5]Classificação Master 1º Turno'!$C$7</f>
        <v>VITÓRIA</v>
      </c>
      <c r="Q34" s="359">
        <f>'[5]Classificação Master 1º Turno'!$D$7</f>
        <v>0</v>
      </c>
      <c r="R34" s="359">
        <f>'[5]Classificação Master 1º Turno'!$D$7</f>
        <v>0</v>
      </c>
      <c r="S34" s="359">
        <f>'[5]Classificação Master 1º Turno'!$D$7</f>
        <v>0</v>
      </c>
      <c r="T34" s="359">
        <f>'[5]Classificação Master 1º Turno'!$D$7</f>
        <v>0</v>
      </c>
      <c r="U34" s="359">
        <f>'[5]Classificação Master 1º Turno'!$D$7</f>
        <v>0</v>
      </c>
      <c r="V34" s="359">
        <f>'[5]Classificação Master 1º Turno'!$D$7</f>
        <v>0</v>
      </c>
      <c r="W34" s="359">
        <f>'[5]Classificação Master 1º Turno'!$D$7</f>
        <v>0</v>
      </c>
      <c r="X34" s="359">
        <f>'[5]Classificação Master 1º Turno'!$D$7</f>
        <v>0</v>
      </c>
      <c r="Y34" s="359">
        <f>'[5]Classificação Master 1º Turno'!$D$7</f>
        <v>0</v>
      </c>
      <c r="Z34" s="359">
        <f>'[5]Classificação Master 1º Turno'!$D$7</f>
        <v>0</v>
      </c>
      <c r="AA34" s="359">
        <f>'[5]Classificação Master 1º Turno'!$D$7</f>
        <v>0</v>
      </c>
      <c r="AB34" s="359">
        <f>'[5]Classificação Master 1º Turno'!$D$7</f>
        <v>0</v>
      </c>
      <c r="AC34" s="359">
        <f>'[5]Classificação Master 1º Turno'!$D$7</f>
        <v>0</v>
      </c>
      <c r="AD34" s="359">
        <f t="shared" si="6"/>
        <v>0</v>
      </c>
      <c r="AE34" s="363" t="e">
        <f t="shared" si="7"/>
        <v>#DIV/0!</v>
      </c>
      <c r="AF34" s="364" t="s">
        <v>159</v>
      </c>
      <c r="AG34" s="555"/>
      <c r="AH34" s="555"/>
      <c r="AI34" s="555"/>
      <c r="AJ34" s="555"/>
      <c r="AK34" s="555"/>
      <c r="AL34" s="555"/>
      <c r="AM34" s="555"/>
      <c r="AN34" s="555"/>
      <c r="AO34" s="555"/>
      <c r="AP34" s="555"/>
      <c r="AQ34" s="555"/>
      <c r="AR34" s="555"/>
      <c r="AS34" s="555"/>
      <c r="AT34" s="555"/>
      <c r="AU34" s="555"/>
      <c r="AV34" s="352">
        <f t="shared" si="5"/>
        <v>0</v>
      </c>
      <c r="AY34" s="861"/>
      <c r="AZ34" s="861"/>
      <c r="BA34" s="861"/>
      <c r="BB34" s="861"/>
      <c r="BC34" s="861"/>
      <c r="BD34" s="861"/>
      <c r="BE34" s="861"/>
      <c r="BF34" s="861"/>
      <c r="BG34" s="861"/>
      <c r="BH34" s="861"/>
      <c r="BI34" s="861"/>
      <c r="BJ34" s="861"/>
      <c r="BK34" s="861"/>
      <c r="BL34" s="861"/>
      <c r="BM34" s="861"/>
      <c r="BN34" s="861"/>
      <c r="BO34" s="861"/>
      <c r="BP34" s="861"/>
      <c r="BQ34" s="861"/>
    </row>
    <row r="35" spans="2:69" ht="15" customHeight="1" x14ac:dyDescent="0.25">
      <c r="B35" s="1171" t="s">
        <v>235</v>
      </c>
      <c r="C35" s="1166">
        <f t="shared" si="4"/>
        <v>28</v>
      </c>
      <c r="D35" s="1042">
        <f>'Tab. Sênior 2021'!C14</f>
        <v>44279</v>
      </c>
      <c r="E35" s="341">
        <f>'Tab. Sênior 2021'!D14</f>
        <v>0.85416666666666663</v>
      </c>
      <c r="F35" s="341" t="str">
        <f>'Tab. Sênior 2021'!E14</f>
        <v>Único</v>
      </c>
      <c r="G35" s="341" t="str">
        <f>'Tab. Sênior 2021'!F14</f>
        <v>PYTU</v>
      </c>
      <c r="H35" s="342" t="str">
        <f>IF(ISBLANK('Tab. Sênior 2021'!G14),"",'Tab. Sênior 2021'!G14)</f>
        <v/>
      </c>
      <c r="I35" s="504" t="s">
        <v>24</v>
      </c>
      <c r="J35" s="342" t="str">
        <f>IF(ISBLANK('Tab. Sênior 2021'!I14),"",'Tab. Sênior 2021'!I14)</f>
        <v/>
      </c>
      <c r="K35" s="1293" t="str">
        <f>'Tab. Sênior 2021'!J14</f>
        <v>XAREU</v>
      </c>
      <c r="L35" s="356"/>
      <c r="N35" s="397">
        <v>6</v>
      </c>
      <c r="O35" s="402"/>
      <c r="P35" s="1159" t="str">
        <f>'[5]Classificação Master 1º Turno'!$C$8</f>
        <v>FOLGA</v>
      </c>
      <c r="Q35" s="359">
        <f>'[5]Classificação Master 1º Turno'!$D$8</f>
        <v>0</v>
      </c>
      <c r="R35" s="359">
        <f>'[5]Classificação Master 1º Turno'!$D$8</f>
        <v>0</v>
      </c>
      <c r="S35" s="359">
        <f>'[5]Classificação Master 1º Turno'!$D$8</f>
        <v>0</v>
      </c>
      <c r="T35" s="359">
        <f>'[5]Classificação Master 1º Turno'!$D$8</f>
        <v>0</v>
      </c>
      <c r="U35" s="359">
        <f>'[5]Classificação Master 1º Turno'!$D$8</f>
        <v>0</v>
      </c>
      <c r="V35" s="359">
        <f>'[5]Classificação Master 1º Turno'!$D$8</f>
        <v>0</v>
      </c>
      <c r="W35" s="359">
        <f>'[5]Classificação Master 1º Turno'!$D$8</f>
        <v>0</v>
      </c>
      <c r="X35" s="359">
        <f>'[5]Classificação Master 1º Turno'!$D$8</f>
        <v>0</v>
      </c>
      <c r="Y35" s="359">
        <f>'[5]Classificação Master 1º Turno'!$D$8</f>
        <v>0</v>
      </c>
      <c r="Z35" s="359">
        <f>'[5]Classificação Master 1º Turno'!$D$8</f>
        <v>0</v>
      </c>
      <c r="AA35" s="359">
        <f>'[5]Classificação Master 1º Turno'!$D$8</f>
        <v>0</v>
      </c>
      <c r="AB35" s="359">
        <f>'[5]Classificação Master 1º Turno'!$D$8</f>
        <v>0</v>
      </c>
      <c r="AC35" s="359">
        <f>'[5]Classificação Master 1º Turno'!$D$8</f>
        <v>0</v>
      </c>
      <c r="AD35" s="359">
        <f t="shared" si="6"/>
        <v>0</v>
      </c>
      <c r="AE35" s="363" t="e">
        <f t="shared" si="7"/>
        <v>#DIV/0!</v>
      </c>
      <c r="AF35" s="364" t="s">
        <v>159</v>
      </c>
      <c r="AG35" s="555"/>
      <c r="AH35" s="555"/>
      <c r="AI35" s="555"/>
      <c r="AJ35" s="555"/>
      <c r="AK35" s="555"/>
      <c r="AL35" s="555"/>
      <c r="AM35" s="555"/>
      <c r="AN35" s="555"/>
      <c r="AO35" s="555"/>
      <c r="AP35" s="555"/>
      <c r="AQ35" s="555"/>
      <c r="AR35" s="555"/>
      <c r="AS35" s="555"/>
      <c r="AT35" s="555"/>
      <c r="AU35" s="555"/>
      <c r="AV35" s="352">
        <f t="shared" si="5"/>
        <v>0</v>
      </c>
      <c r="AY35" s="861"/>
      <c r="AZ35" s="861"/>
      <c r="BA35" s="861"/>
      <c r="BB35" s="861"/>
      <c r="BC35" s="861"/>
      <c r="BD35" s="861"/>
      <c r="BE35" s="861"/>
      <c r="BF35" s="861"/>
      <c r="BG35" s="861"/>
      <c r="BH35" s="861"/>
      <c r="BI35" s="861"/>
      <c r="BJ35" s="861"/>
      <c r="BK35" s="861"/>
      <c r="BL35" s="861"/>
      <c r="BM35" s="861"/>
      <c r="BN35" s="861"/>
      <c r="BO35" s="861"/>
      <c r="BP35" s="861"/>
      <c r="BQ35" s="861"/>
    </row>
    <row r="36" spans="2:69" ht="15" customHeight="1" x14ac:dyDescent="0.25">
      <c r="B36" s="1171" t="s">
        <v>235</v>
      </c>
      <c r="C36" s="1166">
        <f t="shared" si="4"/>
        <v>29</v>
      </c>
      <c r="D36" s="1042">
        <f>'Tab. Sênior 2021'!C15</f>
        <v>44281</v>
      </c>
      <c r="E36" s="341">
        <f>'Tab. Sênior 2021'!D15</f>
        <v>0.85416666666666663</v>
      </c>
      <c r="F36" s="341" t="str">
        <f>'Tab. Sênior 2021'!E15</f>
        <v>Único</v>
      </c>
      <c r="G36" s="341" t="str">
        <f>'Tab. Sênior 2021'!F15</f>
        <v>INDEPENDENTE</v>
      </c>
      <c r="H36" s="342" t="str">
        <f>IF(ISBLANK('Tab. Sênior 2021'!G15),"",'Tab. Sênior 2021'!G15)</f>
        <v/>
      </c>
      <c r="I36" s="504" t="s">
        <v>24</v>
      </c>
      <c r="J36" s="342" t="str">
        <f>IF(ISBLANK('Tab. Sênior 2021'!I15),"",'Tab. Sênior 2021'!I15)</f>
        <v/>
      </c>
      <c r="K36" s="507" t="str">
        <f>'Tab. Sênior 2021'!J15</f>
        <v>MACAU</v>
      </c>
      <c r="L36" s="356"/>
      <c r="N36" s="1130">
        <v>7</v>
      </c>
      <c r="O36" s="1131"/>
      <c r="P36" s="1160" t="str">
        <f>'[5]Classificação Master 1º Turno'!$C$9</f>
        <v>JUVENTUDE</v>
      </c>
      <c r="Q36" s="1132">
        <f>'[5]Classificação Master 1º Turno'!$D$9</f>
        <v>0</v>
      </c>
      <c r="R36" s="1132">
        <f>'[5]Classificação Master 1º Turno'!$D$9</f>
        <v>0</v>
      </c>
      <c r="S36" s="1132">
        <f>'[5]Classificação Master 1º Turno'!$D$9</f>
        <v>0</v>
      </c>
      <c r="T36" s="1132">
        <f>'[5]Classificação Master 1º Turno'!$D$9</f>
        <v>0</v>
      </c>
      <c r="U36" s="1132">
        <f>'[5]Classificação Master 1º Turno'!$D$9</f>
        <v>0</v>
      </c>
      <c r="V36" s="1132">
        <f>'[5]Classificação Master 1º Turno'!$D$9</f>
        <v>0</v>
      </c>
      <c r="W36" s="1132">
        <f>'[5]Classificação Master 1º Turno'!$D$9</f>
        <v>0</v>
      </c>
      <c r="X36" s="1132">
        <f>'[5]Classificação Master 1º Turno'!$D$9</f>
        <v>0</v>
      </c>
      <c r="Y36" s="1132">
        <f>'[5]Classificação Master 1º Turno'!$D$9</f>
        <v>0</v>
      </c>
      <c r="Z36" s="1132">
        <f>'[5]Classificação Master 1º Turno'!$D$9</f>
        <v>0</v>
      </c>
      <c r="AA36" s="1132">
        <f>'[5]Classificação Master 1º Turno'!$D$9</f>
        <v>0</v>
      </c>
      <c r="AB36" s="1132">
        <f>'[5]Classificação Master 1º Turno'!$D$9</f>
        <v>0</v>
      </c>
      <c r="AC36" s="1132">
        <f>'[5]Classificação Master 1º Turno'!$D$9</f>
        <v>0</v>
      </c>
      <c r="AD36" s="359">
        <f t="shared" si="6"/>
        <v>0</v>
      </c>
      <c r="AE36" s="1153" t="e">
        <f>Q36/(R36*3)</f>
        <v>#DIV/0!</v>
      </c>
      <c r="AF36" s="1138" t="s">
        <v>159</v>
      </c>
      <c r="AG36" s="555"/>
      <c r="AH36" s="555"/>
      <c r="AI36" s="555"/>
      <c r="AJ36" s="555"/>
      <c r="AK36" s="555"/>
      <c r="AL36" s="555"/>
      <c r="AM36" s="555"/>
      <c r="AN36" s="555"/>
      <c r="AO36" s="555"/>
      <c r="AP36" s="555"/>
      <c r="AQ36" s="555"/>
      <c r="AR36" s="555"/>
      <c r="AS36" s="555"/>
      <c r="AT36" s="555"/>
      <c r="AU36" s="555"/>
      <c r="AV36" s="1139">
        <f t="shared" si="5"/>
        <v>0</v>
      </c>
      <c r="AY36" s="861"/>
      <c r="AZ36" s="861"/>
      <c r="BA36" s="861"/>
      <c r="BB36" s="861"/>
      <c r="BC36" s="861"/>
      <c r="BD36" s="861"/>
      <c r="BE36" s="861"/>
      <c r="BF36" s="861"/>
      <c r="BG36" s="861"/>
      <c r="BH36" s="861"/>
      <c r="BI36" s="861"/>
      <c r="BJ36" s="861"/>
      <c r="BK36" s="861"/>
      <c r="BL36" s="861"/>
      <c r="BM36" s="861"/>
      <c r="BN36" s="861"/>
      <c r="BO36" s="861"/>
      <c r="BP36" s="861"/>
      <c r="BQ36" s="861"/>
    </row>
    <row r="37" spans="2:69" ht="15" customHeight="1" x14ac:dyDescent="0.25">
      <c r="B37" s="1169" t="s">
        <v>117</v>
      </c>
      <c r="C37" s="1166">
        <f t="shared" si="4"/>
        <v>30</v>
      </c>
      <c r="D37" s="1044">
        <f>'Tab. Novos 2021'!C21</f>
        <v>44282</v>
      </c>
      <c r="E37" s="382">
        <f>'Tab. Novos 2021'!D21</f>
        <v>0.35416666666666669</v>
      </c>
      <c r="F37" s="1049" t="str">
        <f>'Tab. Novos 2021'!E21</f>
        <v>Único</v>
      </c>
      <c r="G37" s="382" t="str">
        <f>'Tab. Novos 2021'!F21</f>
        <v>PYTU</v>
      </c>
      <c r="H37" s="381" t="str">
        <f>IF(ISBLANK('Tab. Novos 2021'!G21),"",'Tab. Novos 2021'!G21)</f>
        <v/>
      </c>
      <c r="I37" s="381" t="s">
        <v>24</v>
      </c>
      <c r="J37" s="381" t="str">
        <f>IF(ISBLANK('Tab. Novos 2021'!I21),"",'Tab. Novos 2021'!I21)</f>
        <v/>
      </c>
      <c r="K37" s="635" t="str">
        <f>'Tab. Novos 2021'!J21</f>
        <v>BARCA</v>
      </c>
      <c r="L37" s="343"/>
      <c r="N37" s="539">
        <v>8</v>
      </c>
      <c r="O37" s="1300">
        <f>MATCH(N37,[4]Pontuação!$R$3:$R$10,0)</f>
        <v>4</v>
      </c>
      <c r="P37" s="1159" t="str">
        <f>'[5]Classificação Master 1º Turno'!$C$10</f>
        <v>POTYGUAR</v>
      </c>
      <c r="Q37" s="359">
        <f>'[5]Classificação Master 1º Turno'!$D$10</f>
        <v>0</v>
      </c>
      <c r="R37" s="359">
        <f>'[5]Classificação Master 1º Turno'!$D$10</f>
        <v>0</v>
      </c>
      <c r="S37" s="359">
        <f>'[5]Classificação Master 1º Turno'!$D$10</f>
        <v>0</v>
      </c>
      <c r="T37" s="359">
        <f>'[5]Classificação Master 1º Turno'!$D$10</f>
        <v>0</v>
      </c>
      <c r="U37" s="359">
        <f>'[5]Classificação Master 1º Turno'!$D$10</f>
        <v>0</v>
      </c>
      <c r="V37" s="359">
        <f>'[5]Classificação Master 1º Turno'!$D$10</f>
        <v>0</v>
      </c>
      <c r="W37" s="359">
        <f>'[5]Classificação Master 1º Turno'!$D$10</f>
        <v>0</v>
      </c>
      <c r="X37" s="359">
        <f>'[5]Classificação Master 1º Turno'!$D$10</f>
        <v>0</v>
      </c>
      <c r="Y37" s="359">
        <f>'[5]Classificação Master 1º Turno'!$D$10</f>
        <v>0</v>
      </c>
      <c r="Z37" s="359">
        <f>'[5]Classificação Master 1º Turno'!$D$10</f>
        <v>0</v>
      </c>
      <c r="AA37" s="359">
        <f>'[5]Classificação Master 1º Turno'!$D$10</f>
        <v>0</v>
      </c>
      <c r="AB37" s="359">
        <f>'[5]Classificação Master 1º Turno'!$D$10</f>
        <v>0</v>
      </c>
      <c r="AC37" s="359">
        <f>'[5]Classificação Master 1º Turno'!$D$10</f>
        <v>0</v>
      </c>
      <c r="AD37" s="359">
        <f t="shared" si="6"/>
        <v>0</v>
      </c>
      <c r="AE37" s="1154" t="e">
        <f t="shared" si="7"/>
        <v>#DIV/0!</v>
      </c>
      <c r="AF37" s="1151" t="s">
        <v>159</v>
      </c>
      <c r="AG37" s="537"/>
      <c r="AH37" s="537"/>
      <c r="AI37" s="537"/>
      <c r="AJ37" s="537"/>
      <c r="AK37" s="537"/>
      <c r="AL37" s="537"/>
      <c r="AM37" s="537"/>
      <c r="AN37" s="537"/>
      <c r="AO37" s="537"/>
      <c r="AP37" s="537"/>
      <c r="AQ37" s="537"/>
      <c r="AR37" s="537"/>
      <c r="AS37" s="537"/>
      <c r="AT37" s="537"/>
      <c r="AU37" s="537"/>
      <c r="AV37" s="1152">
        <f t="shared" si="5"/>
        <v>0</v>
      </c>
    </row>
    <row r="38" spans="2:69" ht="15" customHeight="1" x14ac:dyDescent="0.25">
      <c r="B38" s="1170" t="s">
        <v>160</v>
      </c>
      <c r="C38" s="1166">
        <f t="shared" si="4"/>
        <v>31</v>
      </c>
      <c r="D38" s="1045">
        <f>'Tab. Master 2021'!C23</f>
        <v>44282</v>
      </c>
      <c r="E38" s="355">
        <f>'Tab. Master 2021'!D23</f>
        <v>0.66666666666666663</v>
      </c>
      <c r="F38" s="1045" t="str">
        <f>'Tab. Master 2021'!E23</f>
        <v>Único</v>
      </c>
      <c r="G38" s="1045" t="str">
        <f>'Tab. Master 2021'!F23</f>
        <v>SEDE</v>
      </c>
      <c r="H38" s="521" t="str">
        <f>IF(ISBLANK('Tab. Master 2021'!G23),"",'Tab. Master 2021'!G23)</f>
        <v/>
      </c>
      <c r="I38" s="521" t="s">
        <v>24</v>
      </c>
      <c r="J38" s="521" t="str">
        <f>IF(ISBLANK('Tab. Master 2021'!I23),"",'Tab. Master 2021'!I23)</f>
        <v/>
      </c>
      <c r="K38" s="1045" t="str">
        <f>'Tab. Master 2021'!J23</f>
        <v>JUVENTUS</v>
      </c>
      <c r="L38" s="343"/>
      <c r="N38" s="539">
        <v>9</v>
      </c>
      <c r="O38" s="1300" t="e">
        <f>MATCH(N38,[4]Pontuação!$R$3:$R$10,0)</f>
        <v>#N/A</v>
      </c>
      <c r="P38" s="1159" t="str">
        <f>'[5]Classificação Master 1º Turno'!$C$11</f>
        <v>SEDE</v>
      </c>
      <c r="Q38" s="359">
        <f>'[5]Classificação Master 1º Turno'!$D$11</f>
        <v>0</v>
      </c>
      <c r="R38" s="359">
        <f>'[5]Classificação Master 1º Turno'!$E$11</f>
        <v>0</v>
      </c>
      <c r="S38" s="359">
        <f>'[5]Classificação Master 1º Turno'!$E$11</f>
        <v>0</v>
      </c>
      <c r="T38" s="359">
        <f>'[5]Classificação Master 1º Turno'!$E$11</f>
        <v>0</v>
      </c>
      <c r="U38" s="359">
        <f>'[5]Classificação Master 1º Turno'!$E$11</f>
        <v>0</v>
      </c>
      <c r="V38" s="359">
        <f>'[5]Classificação Master 1º Turno'!$E$11</f>
        <v>0</v>
      </c>
      <c r="W38" s="359">
        <f>'[5]Classificação Master 1º Turno'!$E$11</f>
        <v>0</v>
      </c>
      <c r="X38" s="359">
        <f>'[5]Classificação Master 1º Turno'!$E$11</f>
        <v>0</v>
      </c>
      <c r="Y38" s="359">
        <f>'[5]Classificação Master 1º Turno'!$E$11</f>
        <v>0</v>
      </c>
      <c r="Z38" s="359">
        <f>'[5]Classificação Master 1º Turno'!$E$11</f>
        <v>0</v>
      </c>
      <c r="AA38" s="359">
        <f>'[5]Classificação Master 1º Turno'!$E$11</f>
        <v>0</v>
      </c>
      <c r="AB38" s="359">
        <f>'[5]Classificação Master 1º Turno'!$E$11</f>
        <v>0</v>
      </c>
      <c r="AC38" s="359">
        <f>'[5]Classificação Master 1º Turno'!$E$11</f>
        <v>0</v>
      </c>
      <c r="AD38" s="359">
        <f t="shared" si="6"/>
        <v>0</v>
      </c>
      <c r="AE38" s="1154" t="e">
        <f t="shared" ref="AE38:AE39" si="8">Q38/(R38*3)</f>
        <v>#DIV/0!</v>
      </c>
      <c r="AF38" s="1151" t="s">
        <v>159</v>
      </c>
      <c r="AG38" s="537"/>
      <c r="AH38" s="537"/>
      <c r="AI38" s="537"/>
      <c r="AJ38" s="537"/>
      <c r="AK38" s="537"/>
      <c r="AL38" s="537"/>
      <c r="AM38" s="537"/>
      <c r="AN38" s="537"/>
      <c r="AO38" s="537"/>
      <c r="AP38" s="537"/>
      <c r="AQ38" s="537"/>
      <c r="AR38" s="537"/>
      <c r="AS38" s="537"/>
      <c r="AT38" s="537"/>
      <c r="AU38" s="537"/>
      <c r="AV38" s="1152">
        <f t="shared" ref="AV38:AV39" si="9">AC38</f>
        <v>0</v>
      </c>
    </row>
    <row r="39" spans="2:69" ht="15" customHeight="1" thickBot="1" x14ac:dyDescent="0.3">
      <c r="B39" s="1169" t="s">
        <v>117</v>
      </c>
      <c r="C39" s="1166">
        <f t="shared" si="4"/>
        <v>32</v>
      </c>
      <c r="D39" s="1044">
        <f>'Tab. Novos 2021'!C22</f>
        <v>44283</v>
      </c>
      <c r="E39" s="382">
        <f>'Tab. Novos 2021'!D22</f>
        <v>0.35416666666666669</v>
      </c>
      <c r="F39" s="1049" t="str">
        <f>'Tab. Novos 2021'!E22</f>
        <v>Único</v>
      </c>
      <c r="G39" s="382" t="str">
        <f>'Tab. Novos 2021'!F22</f>
        <v>PSV</v>
      </c>
      <c r="H39" s="381" t="str">
        <f>IF(ISBLANK('Tab. Novos 2021'!G22),"",'Tab. Novos 2021'!G22)</f>
        <v/>
      </c>
      <c r="I39" s="381" t="s">
        <v>24</v>
      </c>
      <c r="J39" s="381" t="str">
        <f>IF(ISBLANK('Tab. Novos 2021'!I22),"",'Tab. Novos 2021'!I22)</f>
        <v/>
      </c>
      <c r="K39" s="635" t="str">
        <f>'Tab. Novos 2021'!J22</f>
        <v>JUVENTUS</v>
      </c>
      <c r="L39" s="343"/>
      <c r="N39" s="1140">
        <v>10</v>
      </c>
      <c r="O39" s="1141" t="e">
        <f>MATCH(N39,[4]Pontuação!$R$3:$R$10,0)</f>
        <v>#N/A</v>
      </c>
      <c r="P39" s="1161" t="str">
        <f>'[5]Classificação Master 1º Turno'!$C$12</f>
        <v>JUVENTUS</v>
      </c>
      <c r="Q39" s="1144">
        <f>'[5]Classificação Master 1º Turno'!$D$12</f>
        <v>0</v>
      </c>
      <c r="R39" s="1145">
        <f>'[5]Classificação Master 1º Turno'!$E$12</f>
        <v>1</v>
      </c>
      <c r="S39" s="1145"/>
      <c r="T39" s="1146"/>
      <c r="U39" s="1144">
        <f>'[5]Classificação Master 1º Turno'!$H$12</f>
        <v>0</v>
      </c>
      <c r="V39" s="1143">
        <f>'[5]Classificação Master 1º Turno'!$I$12</f>
        <v>0</v>
      </c>
      <c r="W39" s="1144">
        <f>'[5]Classificação Master 1º Turno'!$J$12</f>
        <v>1</v>
      </c>
      <c r="X39" s="1145"/>
      <c r="Y39" s="1146"/>
      <c r="Z39" s="886">
        <f>'[5]Classificação Master 1º Turno'!$M$12</f>
        <v>0</v>
      </c>
      <c r="AA39" s="886"/>
      <c r="AB39" s="887"/>
      <c r="AC39" s="1144">
        <f>'[5]Classificação Master 1º Turno'!$P$12</f>
        <v>4</v>
      </c>
      <c r="AD39" s="369">
        <f t="shared" si="6"/>
        <v>-4</v>
      </c>
      <c r="AE39" s="1155">
        <f t="shared" si="8"/>
        <v>0</v>
      </c>
      <c r="AF39" s="1148" t="s">
        <v>159</v>
      </c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S39" s="492"/>
      <c r="AT39" s="492"/>
      <c r="AU39" s="492"/>
      <c r="AV39" s="1149">
        <f t="shared" si="9"/>
        <v>4</v>
      </c>
    </row>
    <row r="40" spans="2:69" ht="15" customHeight="1" thickBot="1" x14ac:dyDescent="0.3">
      <c r="B40" s="1170" t="s">
        <v>160</v>
      </c>
      <c r="C40" s="1166">
        <f t="shared" si="4"/>
        <v>33</v>
      </c>
      <c r="D40" s="1045">
        <f>'Tab. Master 2021'!C24</f>
        <v>44286</v>
      </c>
      <c r="E40" s="355">
        <f>'Tab. Master 2021'!D24</f>
        <v>0.85416666666666663</v>
      </c>
      <c r="F40" s="1045" t="str">
        <f>'Tab. Master 2021'!E24</f>
        <v>Único</v>
      </c>
      <c r="G40" s="1296" t="str">
        <f>'Tab. Master 2021'!F24</f>
        <v>XAREU</v>
      </c>
      <c r="H40" s="521" t="str">
        <f>IF(ISBLANK('Tab. Master 2021'!G24),"",'Tab. Master 2021'!G24)</f>
        <v/>
      </c>
      <c r="I40" s="521" t="s">
        <v>24</v>
      </c>
      <c r="J40" s="521" t="str">
        <f>IF(ISBLANK('Tab. Master 2021'!I24),"",'Tab. Master 2021'!I24)</f>
        <v/>
      </c>
      <c r="K40" s="1045" t="str">
        <f>'Tab. Master 2021'!J24</f>
        <v>VITÓRIA</v>
      </c>
      <c r="L40" s="343"/>
      <c r="N40" s="1321" t="s">
        <v>161</v>
      </c>
      <c r="O40" s="1322"/>
      <c r="P40" s="1323"/>
      <c r="Q40" s="1371"/>
      <c r="R40" s="653">
        <f>SUM(R32:R39)/2</f>
        <v>0.5</v>
      </c>
    </row>
    <row r="41" spans="2:69" ht="15" customHeight="1" x14ac:dyDescent="0.25">
      <c r="B41" s="1171" t="s">
        <v>235</v>
      </c>
      <c r="C41" s="1166">
        <f t="shared" si="4"/>
        <v>34</v>
      </c>
      <c r="D41" s="1042">
        <f>'Tab. Sênior 2021'!C16</f>
        <v>44293</v>
      </c>
      <c r="E41" s="341">
        <f>'Tab. Sênior 2021'!D16</f>
        <v>0.8125</v>
      </c>
      <c r="F41" s="341" t="str">
        <f>'Tab. Sênior 2021'!E16</f>
        <v>1º</v>
      </c>
      <c r="G41" s="341" t="str">
        <f>'Tab. Sênior 2021'!F16</f>
        <v>VITÓRIA</v>
      </c>
      <c r="H41" s="342" t="str">
        <f>IF(ISBLANK('Tab. Sênior 2021'!G16),"",'Tab. Sênior 2021'!G16)</f>
        <v/>
      </c>
      <c r="I41" s="504" t="s">
        <v>24</v>
      </c>
      <c r="J41" s="342" t="str">
        <f>IF(ISBLANK('Tab. Sênior 2021'!I16),"",'Tab. Sênior 2021'!I16)</f>
        <v/>
      </c>
      <c r="K41" s="1293" t="str">
        <f>'Tab. Sênior 2021'!J16</f>
        <v>XAREU</v>
      </c>
      <c r="L41" s="343"/>
    </row>
    <row r="42" spans="2:69" ht="15" customHeight="1" thickBot="1" x14ac:dyDescent="0.3">
      <c r="B42" s="1171" t="s">
        <v>235</v>
      </c>
      <c r="C42" s="1166">
        <f t="shared" si="4"/>
        <v>35</v>
      </c>
      <c r="D42" s="1042">
        <f>'Tab. Sênior 2021'!C17</f>
        <v>44293</v>
      </c>
      <c r="E42" s="341">
        <f>'Tab. Sênior 2021'!D17</f>
        <v>0.875</v>
      </c>
      <c r="F42" s="341" t="str">
        <f>'Tab. Sênior 2021'!E17</f>
        <v>2º</v>
      </c>
      <c r="G42" s="341" t="str">
        <f>'Tab. Sênior 2021'!F17</f>
        <v>POTYGUAR</v>
      </c>
      <c r="H42" s="342" t="str">
        <f>IF(ISBLANK('Tab. Sênior 2021'!G17),"",'Tab. Sênior 2021'!G17)</f>
        <v/>
      </c>
      <c r="I42" s="504" t="s">
        <v>24</v>
      </c>
      <c r="J42" s="342" t="str">
        <f>IF(ISBLANK('Tab. Sênior 2021'!I17),"",'Tab. Sênior 2021'!I17)</f>
        <v/>
      </c>
      <c r="K42" s="507" t="str">
        <f>'Tab. Sênior 2021'!J17</f>
        <v>PYTU</v>
      </c>
      <c r="L42" s="343"/>
    </row>
    <row r="43" spans="2:69" ht="15" customHeight="1" thickBot="1" x14ac:dyDescent="0.3">
      <c r="B43" s="1170" t="s">
        <v>160</v>
      </c>
      <c r="C43" s="1166">
        <f t="shared" si="4"/>
        <v>36</v>
      </c>
      <c r="D43" s="1045">
        <f>'Tab. Master 2021'!C25</f>
        <v>44295</v>
      </c>
      <c r="E43" s="355">
        <f>'Tab. Master 2021'!D25</f>
        <v>0.8125</v>
      </c>
      <c r="F43" s="1045" t="str">
        <f>'Tab. Master 2021'!E25</f>
        <v>1º</v>
      </c>
      <c r="G43" s="1045" t="str">
        <f>'Tab. Master 2021'!F25</f>
        <v>ASPEVE</v>
      </c>
      <c r="H43" s="521" t="str">
        <f>IF(ISBLANK('Tab. Master 2021'!G25),"",'Tab. Master 2021'!G25)</f>
        <v/>
      </c>
      <c r="I43" s="521" t="s">
        <v>24</v>
      </c>
      <c r="J43" s="521" t="str">
        <f>IF(ISBLANK('Tab. Master 2021'!I25),"",'Tab. Master 2021'!I25)</f>
        <v/>
      </c>
      <c r="K43" s="1045" t="str">
        <f>'Tab. Master 2021'!J25</f>
        <v>POTYGUAR</v>
      </c>
      <c r="L43" s="343"/>
      <c r="N43" s="1335" t="s">
        <v>164</v>
      </c>
      <c r="O43" s="1336"/>
      <c r="P43" s="1336"/>
      <c r="Q43" s="1336"/>
      <c r="R43" s="1336"/>
      <c r="S43" s="1336"/>
      <c r="T43" s="1336"/>
      <c r="U43" s="1336"/>
      <c r="V43" s="1336"/>
      <c r="W43" s="1336"/>
      <c r="X43" s="1336"/>
      <c r="Y43" s="1336"/>
      <c r="Z43" s="1336"/>
      <c r="AA43" s="1336"/>
      <c r="AB43" s="1336"/>
      <c r="AC43" s="1336"/>
      <c r="AD43" s="1336"/>
      <c r="AE43" s="1336"/>
      <c r="AF43" s="1336"/>
      <c r="AG43" s="1336"/>
      <c r="AH43" s="1336"/>
      <c r="AI43" s="1336"/>
      <c r="AJ43" s="1336"/>
      <c r="AK43" s="1336"/>
      <c r="AL43" s="1336"/>
      <c r="AM43" s="1336"/>
      <c r="AN43" s="1336"/>
      <c r="AO43" s="1336"/>
      <c r="AP43" s="1336"/>
      <c r="AQ43" s="1336"/>
      <c r="AR43" s="1336"/>
      <c r="AS43" s="1336"/>
      <c r="AT43" s="1336"/>
      <c r="AU43" s="1336"/>
      <c r="AV43" s="1337"/>
    </row>
    <row r="44" spans="2:69" ht="15" customHeight="1" x14ac:dyDescent="0.25">
      <c r="B44" s="1170" t="s">
        <v>160</v>
      </c>
      <c r="C44" s="1166">
        <f t="shared" si="4"/>
        <v>37</v>
      </c>
      <c r="D44" s="1045">
        <f>'Tab. Master 2021'!C27</f>
        <v>44295</v>
      </c>
      <c r="E44" s="355">
        <f>'Tab. Master 2021'!D27</f>
        <v>0.875</v>
      </c>
      <c r="F44" s="1045" t="str">
        <f>'Tab. Master 2021'!E27</f>
        <v>2º</v>
      </c>
      <c r="G44" s="1045" t="str">
        <f>'Tab. Master 2021'!F27</f>
        <v>JUVENTUS</v>
      </c>
      <c r="H44" s="521" t="str">
        <f>IF(ISBLANK('Tab. Master 2021'!G27),"",'Tab. Master 2021'!G27)</f>
        <v/>
      </c>
      <c r="I44" s="521" t="s">
        <v>24</v>
      </c>
      <c r="J44" s="521" t="str">
        <f>IF(ISBLANK('Tab. Master 2021'!I27),"",'Tab. Master 2021'!I27)</f>
        <v/>
      </c>
      <c r="K44" s="1045" t="str">
        <f>'Tab. Master 2021'!J27</f>
        <v>MACAU</v>
      </c>
      <c r="L44" s="343"/>
      <c r="N44" s="1329" t="s">
        <v>143</v>
      </c>
      <c r="O44" s="494"/>
      <c r="P44" s="1332" t="s">
        <v>144</v>
      </c>
      <c r="Q44" s="1324" t="s">
        <v>145</v>
      </c>
      <c r="R44" s="1312" t="s">
        <v>146</v>
      </c>
      <c r="S44" s="647"/>
      <c r="T44" s="647"/>
      <c r="U44" s="1312" t="s">
        <v>147</v>
      </c>
      <c r="V44" s="1312" t="s">
        <v>148</v>
      </c>
      <c r="W44" s="1312" t="s">
        <v>149</v>
      </c>
      <c r="X44" s="647"/>
      <c r="Y44" s="647"/>
      <c r="Z44" s="1312" t="s">
        <v>150</v>
      </c>
      <c r="AA44" s="647"/>
      <c r="AB44" s="647"/>
      <c r="AC44" s="1347" t="s">
        <v>151</v>
      </c>
      <c r="AD44" s="1312" t="s">
        <v>152</v>
      </c>
      <c r="AE44" s="1315" t="s">
        <v>153</v>
      </c>
      <c r="AF44" s="1308" t="s">
        <v>154</v>
      </c>
      <c r="AG44" s="648"/>
      <c r="AH44" s="648"/>
      <c r="AI44" s="648"/>
      <c r="AJ44" s="648"/>
      <c r="AK44" s="648"/>
      <c r="AL44" s="648"/>
      <c r="AM44" s="648"/>
      <c r="AN44" s="648"/>
      <c r="AO44" s="648"/>
      <c r="AP44" s="648"/>
      <c r="AQ44" s="648"/>
      <c r="AR44" s="648"/>
      <c r="AS44" s="648"/>
      <c r="AT44" s="648"/>
      <c r="AU44" s="648"/>
      <c r="AV44" s="1310" t="s">
        <v>155</v>
      </c>
    </row>
    <row r="45" spans="2:69" ht="15" customHeight="1" x14ac:dyDescent="0.25">
      <c r="B45" s="1170" t="s">
        <v>160</v>
      </c>
      <c r="C45" s="1166">
        <f t="shared" si="4"/>
        <v>38</v>
      </c>
      <c r="D45" s="1045">
        <f>'Tab. Master 2021'!C28</f>
        <v>44296</v>
      </c>
      <c r="E45" s="355">
        <f>'Tab. Master 2021'!D28</f>
        <v>0.65625</v>
      </c>
      <c r="F45" s="1045" t="str">
        <f>'Tab. Master 2021'!E28</f>
        <v>1º</v>
      </c>
      <c r="G45" s="1045" t="str">
        <f>'Tab. Master 2021'!F28</f>
        <v>JUVENTUDE</v>
      </c>
      <c r="H45" s="521" t="str">
        <f>IF(ISBLANK('Tab. Master 2021'!G28),"",'Tab. Master 2021'!G28)</f>
        <v/>
      </c>
      <c r="I45" s="521" t="s">
        <v>24</v>
      </c>
      <c r="J45" s="521" t="str">
        <f>IF(ISBLANK('Tab. Master 2021'!I28),"",'Tab. Master 2021'!I28)</f>
        <v/>
      </c>
      <c r="K45" s="1045" t="str">
        <f>'Tab. Master 2021'!J28</f>
        <v>SEDE</v>
      </c>
      <c r="L45" s="343"/>
      <c r="N45" s="1330"/>
      <c r="O45" s="480"/>
      <c r="P45" s="1333"/>
      <c r="Q45" s="1325"/>
      <c r="R45" s="1313"/>
      <c r="S45" s="325"/>
      <c r="T45" s="324"/>
      <c r="U45" s="1313"/>
      <c r="V45" s="1313"/>
      <c r="W45" s="1313"/>
      <c r="X45" s="325"/>
      <c r="Y45" s="324"/>
      <c r="Z45" s="1313"/>
      <c r="AA45" s="325"/>
      <c r="AB45" s="324"/>
      <c r="AC45" s="1343"/>
      <c r="AD45" s="1313"/>
      <c r="AE45" s="1316"/>
      <c r="AF45" s="1309"/>
      <c r="AG45" s="555"/>
      <c r="AH45" s="555"/>
      <c r="AI45" s="555"/>
      <c r="AJ45" s="555"/>
      <c r="AK45" s="555"/>
      <c r="AL45" s="555"/>
      <c r="AM45" s="555"/>
      <c r="AN45" s="555"/>
      <c r="AO45" s="555"/>
      <c r="AP45" s="555"/>
      <c r="AQ45" s="555"/>
      <c r="AR45" s="555"/>
      <c r="AS45" s="555"/>
      <c r="AT45" s="555"/>
      <c r="AU45" s="555"/>
      <c r="AV45" s="1311"/>
    </row>
    <row r="46" spans="2:69" ht="15" customHeight="1" x14ac:dyDescent="0.25">
      <c r="B46" s="1169" t="s">
        <v>117</v>
      </c>
      <c r="C46" s="1166">
        <f t="shared" si="4"/>
        <v>39</v>
      </c>
      <c r="D46" s="1044">
        <f>'Tab. Novos 2021'!C23</f>
        <v>44296</v>
      </c>
      <c r="E46" s="382">
        <f>'Tab. Novos 2021'!D23</f>
        <v>0.35416666666666669</v>
      </c>
      <c r="F46" s="1049" t="str">
        <f>'Tab. Novos 2021'!E23</f>
        <v>Único</v>
      </c>
      <c r="G46" s="1044" t="str">
        <f>'Tab. Novos 2021'!F23</f>
        <v>PYTU</v>
      </c>
      <c r="H46" s="381" t="str">
        <f>IF(ISBLANK('Tab. Novos 2021'!G23),"",'Tab. Novos 2021'!G23)</f>
        <v/>
      </c>
      <c r="I46" s="381" t="s">
        <v>24</v>
      </c>
      <c r="J46" s="381" t="str">
        <f>IF(ISBLANK('Tab. Novos 2021'!I23),"",'Tab. Novos 2021'!I23)</f>
        <v/>
      </c>
      <c r="K46" s="1044" t="str">
        <f>'Tab. Novos 2021'!J23</f>
        <v>CHAPE</v>
      </c>
      <c r="L46" s="343"/>
      <c r="N46" s="1330"/>
      <c r="O46" s="480"/>
      <c r="P46" s="1333"/>
      <c r="Q46" s="1325"/>
      <c r="R46" s="1313"/>
      <c r="S46" s="327"/>
      <c r="T46" s="326"/>
      <c r="U46" s="1313"/>
      <c r="V46" s="1313"/>
      <c r="W46" s="1313"/>
      <c r="X46" s="327"/>
      <c r="Y46" s="326"/>
      <c r="Z46" s="1313"/>
      <c r="AA46" s="327"/>
      <c r="AB46" s="326"/>
      <c r="AC46" s="1343"/>
      <c r="AD46" s="1313"/>
      <c r="AE46" s="1316"/>
      <c r="AF46" s="1309"/>
      <c r="AG46" s="555"/>
      <c r="AH46" s="555"/>
      <c r="AI46" s="555"/>
      <c r="AJ46" s="555"/>
      <c r="AK46" s="555"/>
      <c r="AL46" s="555"/>
      <c r="AM46" s="555"/>
      <c r="AN46" s="555"/>
      <c r="AO46" s="555"/>
      <c r="AP46" s="555"/>
      <c r="AQ46" s="555"/>
      <c r="AR46" s="555"/>
      <c r="AS46" s="555"/>
      <c r="AT46" s="555"/>
      <c r="AU46" s="555"/>
      <c r="AV46" s="1311"/>
    </row>
    <row r="47" spans="2:69" x14ac:dyDescent="0.25">
      <c r="B47" s="1170" t="s">
        <v>160</v>
      </c>
      <c r="C47" s="1166">
        <f t="shared" si="4"/>
        <v>40</v>
      </c>
      <c r="D47" s="1045">
        <f>'Tab. Master 2021'!C30</f>
        <v>44296</v>
      </c>
      <c r="E47" s="355">
        <f>'Tab. Master 2021'!D30</f>
        <v>0.72222222222222221</v>
      </c>
      <c r="F47" s="1045" t="str">
        <f>'Tab. Master 2021'!E30</f>
        <v>2º</v>
      </c>
      <c r="G47" s="1045" t="str">
        <f>'Tab. Master 2021'!F30</f>
        <v>MACAU</v>
      </c>
      <c r="H47" s="521" t="str">
        <f>IF(ISBLANK('Tab. Master 2021'!G30),"",'Tab. Master 2021'!G30)</f>
        <v/>
      </c>
      <c r="I47" s="521" t="s">
        <v>24</v>
      </c>
      <c r="J47" s="521" t="str">
        <f>IF(ISBLANK('Tab. Master 2021'!I30),"",'Tab. Master 2021'!I30)</f>
        <v/>
      </c>
      <c r="K47" s="1045" t="str">
        <f>'Tab. Master 2021'!J30</f>
        <v>ASPEVE</v>
      </c>
      <c r="L47" s="510"/>
      <c r="N47" s="1330"/>
      <c r="O47" s="480"/>
      <c r="P47" s="1333"/>
      <c r="Q47" s="1325"/>
      <c r="R47" s="1313"/>
      <c r="S47" s="327"/>
      <c r="T47" s="326"/>
      <c r="U47" s="1313"/>
      <c r="V47" s="1313"/>
      <c r="W47" s="1313"/>
      <c r="X47" s="327"/>
      <c r="Y47" s="326"/>
      <c r="Z47" s="1313"/>
      <c r="AA47" s="327"/>
      <c r="AB47" s="326"/>
      <c r="AC47" s="1343"/>
      <c r="AD47" s="1313"/>
      <c r="AE47" s="1316"/>
      <c r="AF47" s="1309"/>
      <c r="AG47" s="555"/>
      <c r="AH47" s="555"/>
      <c r="AI47" s="555"/>
      <c r="AJ47" s="555"/>
      <c r="AK47" s="555"/>
      <c r="AL47" s="555"/>
      <c r="AM47" s="555"/>
      <c r="AN47" s="555"/>
      <c r="AO47" s="555"/>
      <c r="AP47" s="555"/>
      <c r="AQ47" s="555"/>
      <c r="AR47" s="555"/>
      <c r="AS47" s="555"/>
      <c r="AT47" s="555"/>
      <c r="AU47" s="555"/>
      <c r="AV47" s="1311"/>
      <c r="AW47" s="499"/>
      <c r="AX47" s="484"/>
      <c r="AY47" s="484"/>
      <c r="AZ47" s="484"/>
      <c r="BA47" s="484"/>
      <c r="BB47" s="484"/>
      <c r="BC47" s="484"/>
      <c r="BD47" s="484"/>
      <c r="BE47" s="484"/>
      <c r="BF47" s="484"/>
      <c r="BG47" s="484"/>
      <c r="BH47" s="484"/>
      <c r="BI47" s="484"/>
      <c r="BJ47" s="484"/>
      <c r="BK47" s="484"/>
      <c r="BL47" s="484"/>
      <c r="BM47" s="484"/>
      <c r="BN47" s="484"/>
      <c r="BO47" s="484"/>
      <c r="BP47" s="484"/>
    </row>
    <row r="48" spans="2:69" ht="17.25" customHeight="1" thickBot="1" x14ac:dyDescent="0.3">
      <c r="B48" s="1169" t="s">
        <v>117</v>
      </c>
      <c r="C48" s="1166">
        <f t="shared" si="4"/>
        <v>41</v>
      </c>
      <c r="D48" s="1044">
        <f>'Tab. Novos 2021'!C24</f>
        <v>44297</v>
      </c>
      <c r="E48" s="382">
        <f>'Tab. Novos 2021'!D24</f>
        <v>0.35416666666666669</v>
      </c>
      <c r="F48" s="1049" t="str">
        <f>'Tab. Novos 2021'!E24</f>
        <v>Único</v>
      </c>
      <c r="G48" s="382" t="str">
        <f>'Tab. Novos 2021'!F24</f>
        <v>BARCA</v>
      </c>
      <c r="H48" s="381" t="str">
        <f>IF(ISBLANK('Tab. Novos 2021'!G24),"",'Tab. Novos 2021'!G24)</f>
        <v/>
      </c>
      <c r="I48" s="381" t="s">
        <v>24</v>
      </c>
      <c r="J48" s="381" t="str">
        <f>IF(ISBLANK('Tab. Novos 2021'!I24),"",'Tab. Novos 2021'!I24)</f>
        <v/>
      </c>
      <c r="K48" s="635" t="str">
        <f>'Tab. Novos 2021'!J24</f>
        <v>FLUMINENSE</v>
      </c>
      <c r="L48" s="510"/>
      <c r="N48" s="1330"/>
      <c r="O48" s="480"/>
      <c r="P48" s="1333"/>
      <c r="Q48" s="1325"/>
      <c r="R48" s="1313"/>
      <c r="S48" s="486" t="e">
        <f>[2]Pontuação!R47</f>
        <v>#REF!</v>
      </c>
      <c r="T48" s="487" t="e">
        <f>[2]Pontuação!S47</f>
        <v>#REF!</v>
      </c>
      <c r="U48" s="1313"/>
      <c r="V48" s="1313"/>
      <c r="W48" s="1313"/>
      <c r="X48" s="486" t="e">
        <f>[2]Pontuação!W47</f>
        <v>#REF!</v>
      </c>
      <c r="Y48" s="487" t="e">
        <f>[2]Pontuação!X47</f>
        <v>#REF!</v>
      </c>
      <c r="Z48" s="1313"/>
      <c r="AA48" s="486" t="e">
        <f>[2]Pontuação!Z47</f>
        <v>#REF!</v>
      </c>
      <c r="AB48" s="487" t="e">
        <f>[2]Pontuação!AA47</f>
        <v>#REF!</v>
      </c>
      <c r="AC48" s="1343"/>
      <c r="AD48" s="1313"/>
      <c r="AE48" s="1316"/>
      <c r="AF48" s="1309"/>
      <c r="AG48" s="555"/>
      <c r="AH48" s="555"/>
      <c r="AI48" s="555"/>
      <c r="AJ48" s="555"/>
      <c r="AK48" s="555"/>
      <c r="AL48" s="555"/>
      <c r="AM48" s="555"/>
      <c r="AN48" s="555"/>
      <c r="AO48" s="555"/>
      <c r="AP48" s="555"/>
      <c r="AQ48" s="555"/>
      <c r="AR48" s="555"/>
      <c r="AS48" s="555"/>
      <c r="AT48" s="555"/>
      <c r="AU48" s="555"/>
      <c r="AV48" s="1311"/>
      <c r="AW48" s="484"/>
      <c r="AX48" s="484"/>
      <c r="AY48" s="484"/>
      <c r="AZ48" s="484"/>
      <c r="BA48" s="484"/>
      <c r="BB48" s="484"/>
      <c r="BC48" s="484"/>
      <c r="BD48" s="484"/>
      <c r="BE48" s="484"/>
      <c r="BF48" s="484"/>
      <c r="BG48" s="484"/>
      <c r="BH48" s="484"/>
      <c r="BI48" s="484"/>
      <c r="BJ48" s="484"/>
      <c r="BK48" s="484"/>
      <c r="BL48" s="484"/>
      <c r="BM48" s="484"/>
      <c r="BN48" s="484"/>
      <c r="BO48" s="484"/>
      <c r="BP48" s="484"/>
    </row>
    <row r="49" spans="2:68" x14ac:dyDescent="0.25">
      <c r="B49" s="1170" t="s">
        <v>160</v>
      </c>
      <c r="C49" s="1166">
        <f t="shared" si="4"/>
        <v>42</v>
      </c>
      <c r="D49" s="1045">
        <f>'Tab. Master 2021'!C31</f>
        <v>44300</v>
      </c>
      <c r="E49" s="355">
        <f>'Tab. Master 2021'!D31</f>
        <v>0.8125</v>
      </c>
      <c r="F49" s="1045" t="str">
        <f>'Tab. Master 2021'!E31</f>
        <v>1º</v>
      </c>
      <c r="G49" s="1045" t="str">
        <f>'Tab. Master 2021'!F31</f>
        <v>SEDE</v>
      </c>
      <c r="H49" s="521" t="str">
        <f>IF(ISBLANK('Tab. Master 2021'!G31),"",'Tab. Master 2021'!G31)</f>
        <v/>
      </c>
      <c r="I49" s="521" t="s">
        <v>24</v>
      </c>
      <c r="J49" s="521" t="str">
        <f>IF(ISBLANK('Tab. Master 2021'!I31),"",'Tab. Master 2021'!I31)</f>
        <v/>
      </c>
      <c r="K49" s="1045" t="str">
        <f>'Tab. Master 2021'!J31</f>
        <v>POTYGUAR</v>
      </c>
      <c r="L49" s="510"/>
      <c r="N49" s="548">
        <v>1</v>
      </c>
      <c r="O49" s="549">
        <f>MATCH(N49,[2]Pontuação!$R$3:$R$10,0)</f>
        <v>5</v>
      </c>
      <c r="P49" s="656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651"/>
      <c r="AE49" s="410" t="e">
        <f t="shared" ref="AE49:AE54" si="10">Q49/(R49*3)</f>
        <v>#DIV/0!</v>
      </c>
      <c r="AF49" s="655" t="s">
        <v>159</v>
      </c>
      <c r="AG49" s="544"/>
      <c r="AH49" s="538"/>
      <c r="AI49" s="538"/>
      <c r="AJ49" s="538"/>
      <c r="AK49" s="538"/>
      <c r="AL49" s="538"/>
      <c r="AM49" s="538"/>
      <c r="AN49" s="538"/>
      <c r="AO49" s="538"/>
      <c r="AP49" s="538"/>
      <c r="AQ49" s="538"/>
      <c r="AR49" s="538"/>
      <c r="AS49" s="538"/>
      <c r="AT49" s="538"/>
      <c r="AU49" s="538"/>
      <c r="AV49" s="550">
        <f t="shared" ref="AV49:AV54" si="11">AC49</f>
        <v>0</v>
      </c>
      <c r="AW49" s="484"/>
      <c r="AX49" s="484"/>
      <c r="AY49" s="484"/>
      <c r="AZ49" s="484"/>
      <c r="BA49" s="484"/>
      <c r="BB49" s="484"/>
      <c r="BC49" s="484"/>
      <c r="BD49" s="484"/>
      <c r="BE49" s="484"/>
      <c r="BF49" s="484"/>
      <c r="BG49" s="484"/>
      <c r="BH49" s="484"/>
      <c r="BI49" s="484"/>
      <c r="BJ49" s="484"/>
      <c r="BK49" s="484"/>
      <c r="BL49" s="484"/>
      <c r="BM49" s="484"/>
      <c r="BN49" s="484"/>
      <c r="BO49" s="484"/>
      <c r="BP49" s="484"/>
    </row>
    <row r="50" spans="2:68" x14ac:dyDescent="0.25">
      <c r="B50" s="1170" t="s">
        <v>160</v>
      </c>
      <c r="C50" s="1166">
        <f t="shared" si="4"/>
        <v>43</v>
      </c>
      <c r="D50" s="1045">
        <f>'Tab. Master 2021'!C32</f>
        <v>44300</v>
      </c>
      <c r="E50" s="355">
        <f>'Tab. Master 2021'!D32</f>
        <v>0.875</v>
      </c>
      <c r="F50" s="1045" t="str">
        <f>'Tab. Master 2021'!E32</f>
        <v>2º</v>
      </c>
      <c r="G50" s="1296" t="str">
        <f>'Tab. Master 2021'!F32</f>
        <v>XAREU</v>
      </c>
      <c r="H50" s="521" t="str">
        <f>IF(ISBLANK('Tab. Master 2021'!G32),"",'Tab. Master 2021'!G32)</f>
        <v/>
      </c>
      <c r="I50" s="521" t="s">
        <v>24</v>
      </c>
      <c r="J50" s="521" t="str">
        <f>IF(ISBLANK('Tab. Master 2021'!I32),"",'Tab. Master 2021'!I32)</f>
        <v/>
      </c>
      <c r="K50" s="1045" t="str">
        <f>'Tab. Master 2021'!J32</f>
        <v>JUVENTUS</v>
      </c>
      <c r="L50" s="510"/>
      <c r="N50" s="539">
        <v>2</v>
      </c>
      <c r="O50" s="543">
        <f>MATCH(N50,[2]Pontuação!$R$3:$R$10,0)</f>
        <v>2</v>
      </c>
      <c r="P50" s="657"/>
      <c r="Q50" s="349"/>
      <c r="R50" s="349"/>
      <c r="S50" s="349"/>
      <c r="T50" s="349"/>
      <c r="U50" s="349"/>
      <c r="V50" s="349"/>
      <c r="W50" s="349"/>
      <c r="X50" s="349"/>
      <c r="Y50" s="349"/>
      <c r="Z50" s="349"/>
      <c r="AA50" s="349"/>
      <c r="AB50" s="349"/>
      <c r="AC50" s="349"/>
      <c r="AD50" s="496"/>
      <c r="AE50" s="350" t="e">
        <f t="shared" si="10"/>
        <v>#DIV/0!</v>
      </c>
      <c r="AF50" s="547" t="s">
        <v>159</v>
      </c>
      <c r="AG50" s="545"/>
      <c r="AH50" s="536"/>
      <c r="AI50" s="536"/>
      <c r="AJ50" s="536"/>
      <c r="AK50" s="536"/>
      <c r="AL50" s="536"/>
      <c r="AM50" s="536"/>
      <c r="AN50" s="536"/>
      <c r="AO50" s="536"/>
      <c r="AP50" s="536"/>
      <c r="AQ50" s="536"/>
      <c r="AR50" s="536"/>
      <c r="AS50" s="536"/>
      <c r="AT50" s="536"/>
      <c r="AU50" s="536"/>
      <c r="AV50" s="551">
        <f t="shared" si="11"/>
        <v>0</v>
      </c>
      <c r="AW50" s="484"/>
      <c r="AX50" s="484"/>
      <c r="AY50" s="484"/>
      <c r="AZ50" s="484"/>
      <c r="BA50" s="484"/>
      <c r="BB50" s="484"/>
      <c r="BC50" s="484"/>
      <c r="BD50" s="484"/>
      <c r="BE50" s="484"/>
      <c r="BF50" s="484"/>
      <c r="BG50" s="484"/>
      <c r="BH50" s="484"/>
      <c r="BI50" s="484"/>
      <c r="BJ50" s="484"/>
      <c r="BK50" s="484"/>
      <c r="BL50" s="484"/>
      <c r="BM50" s="484"/>
      <c r="BN50" s="484"/>
      <c r="BO50" s="484"/>
      <c r="BP50" s="484"/>
    </row>
    <row r="51" spans="2:68" x14ac:dyDescent="0.25">
      <c r="B51" s="1171" t="s">
        <v>235</v>
      </c>
      <c r="C51" s="1166">
        <f t="shared" si="4"/>
        <v>44</v>
      </c>
      <c r="D51" s="1047">
        <f>'Tab. Sênior 2021'!C18</f>
        <v>44302</v>
      </c>
      <c r="E51" s="341">
        <f>'Tab. Sênior 2021'!D18</f>
        <v>0.8125</v>
      </c>
      <c r="F51" s="1047" t="str">
        <f>'Tab. Sênior 2021'!E18</f>
        <v>1º</v>
      </c>
      <c r="G51" s="1047" t="str">
        <f>'Tab. Sênior 2021'!F18</f>
        <v>PYTU</v>
      </c>
      <c r="H51" s="342" t="str">
        <f>IF(ISBLANK('Tab. Sênior 2021'!G20),"",'Tab. Sênior 2021'!G20)</f>
        <v/>
      </c>
      <c r="I51" s="342" t="s">
        <v>24</v>
      </c>
      <c r="J51" s="342" t="str">
        <f>IF(ISBLANK('Tab. Sênior 2021'!I20),"",'Tab. Sênior 2021'!I20)</f>
        <v/>
      </c>
      <c r="K51" s="1047" t="str">
        <f>'Tab. Sênior 2021'!J18</f>
        <v>VITÓRIA</v>
      </c>
      <c r="N51" s="539">
        <v>3</v>
      </c>
      <c r="O51" s="543"/>
      <c r="P51" s="658"/>
      <c r="Q51" s="362"/>
      <c r="R51" s="362"/>
      <c r="S51" s="362"/>
      <c r="T51" s="362"/>
      <c r="U51" s="362"/>
      <c r="V51" s="362"/>
      <c r="W51" s="362"/>
      <c r="X51" s="362"/>
      <c r="Y51" s="362"/>
      <c r="Z51" s="362"/>
      <c r="AA51" s="362"/>
      <c r="AB51" s="362"/>
      <c r="AC51" s="362"/>
      <c r="AD51" s="497"/>
      <c r="AE51" s="363" t="e">
        <f t="shared" si="10"/>
        <v>#DIV/0!</v>
      </c>
      <c r="AF51" s="547" t="s">
        <v>159</v>
      </c>
      <c r="AG51" s="545"/>
      <c r="AH51" s="536"/>
      <c r="AI51" s="536"/>
      <c r="AJ51" s="536"/>
      <c r="AK51" s="536"/>
      <c r="AL51" s="536"/>
      <c r="AM51" s="536"/>
      <c r="AN51" s="536"/>
      <c r="AO51" s="536"/>
      <c r="AP51" s="536"/>
      <c r="AQ51" s="536"/>
      <c r="AR51" s="536"/>
      <c r="AS51" s="536"/>
      <c r="AT51" s="536"/>
      <c r="AU51" s="536"/>
      <c r="AV51" s="551">
        <f t="shared" si="11"/>
        <v>0</v>
      </c>
      <c r="AW51" s="484"/>
      <c r="AX51" s="484"/>
      <c r="AY51" s="484"/>
      <c r="AZ51" s="484"/>
      <c r="BA51" s="484"/>
      <c r="BB51" s="484"/>
      <c r="BC51" s="484"/>
      <c r="BD51" s="484"/>
      <c r="BE51" s="484"/>
      <c r="BF51" s="484"/>
      <c r="BG51" s="484"/>
      <c r="BH51" s="484"/>
      <c r="BI51" s="484"/>
      <c r="BJ51" s="484"/>
      <c r="BK51" s="484"/>
      <c r="BL51" s="484"/>
      <c r="BM51" s="484"/>
      <c r="BN51" s="484"/>
      <c r="BO51" s="484"/>
      <c r="BP51" s="484"/>
    </row>
    <row r="52" spans="2:68" x14ac:dyDescent="0.25">
      <c r="B52" s="1171" t="s">
        <v>235</v>
      </c>
      <c r="C52" s="1166">
        <f t="shared" si="4"/>
        <v>45</v>
      </c>
      <c r="D52" s="1047">
        <f>'Tab. Sênior 2021'!C19</f>
        <v>44302</v>
      </c>
      <c r="E52" s="341">
        <f>'Tab. Sênior 2021'!D19</f>
        <v>0.875</v>
      </c>
      <c r="F52" s="1047" t="str">
        <f>'Tab. Sênior 2021'!E19</f>
        <v>2º</v>
      </c>
      <c r="G52" s="1047" t="str">
        <f>'Tab. Sênior 2021'!F19</f>
        <v>POTYGUAR</v>
      </c>
      <c r="H52" s="342" t="str">
        <f>IF(ISBLANK('Tab. Sênior 2021'!G19),"",'Tab. Sênior 2021'!G19)</f>
        <v/>
      </c>
      <c r="I52" s="342" t="s">
        <v>24</v>
      </c>
      <c r="J52" s="342" t="str">
        <f>IF(ISBLANK('Tab. Sênior 2021'!I19),"",'Tab. Sênior 2021'!I19)</f>
        <v/>
      </c>
      <c r="K52" s="1047" t="str">
        <f>'Tab. Sênior 2021'!J19</f>
        <v>MACAU</v>
      </c>
      <c r="L52" s="510"/>
      <c r="N52" s="539">
        <v>4</v>
      </c>
      <c r="O52" s="543">
        <f>MATCH(N52,[2]Pontuação!$R$3:$R$10,0)</f>
        <v>4</v>
      </c>
      <c r="P52" s="658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497"/>
      <c r="AE52" s="363" t="e">
        <f t="shared" si="10"/>
        <v>#DIV/0!</v>
      </c>
      <c r="AF52" s="547" t="s">
        <v>159</v>
      </c>
      <c r="AG52" s="327"/>
      <c r="AH52" s="537"/>
      <c r="AI52" s="537"/>
      <c r="AJ52" s="537"/>
      <c r="AK52" s="537"/>
      <c r="AL52" s="537"/>
      <c r="AM52" s="537"/>
      <c r="AN52" s="537"/>
      <c r="AO52" s="537"/>
      <c r="AP52" s="537"/>
      <c r="AQ52" s="537"/>
      <c r="AR52" s="537"/>
      <c r="AS52" s="537"/>
      <c r="AT52" s="537"/>
      <c r="AU52" s="537"/>
      <c r="AV52" s="540">
        <f t="shared" si="11"/>
        <v>0</v>
      </c>
    </row>
    <row r="53" spans="2:68" x14ac:dyDescent="0.25">
      <c r="B53" s="1169" t="s">
        <v>117</v>
      </c>
      <c r="C53" s="1166">
        <f t="shared" si="4"/>
        <v>46</v>
      </c>
      <c r="D53" s="1044">
        <f>'Tab. Novos 2021'!C26</f>
        <v>44303</v>
      </c>
      <c r="E53" s="382">
        <f>'Tab. Novos 2021'!D26</f>
        <v>0.35416666666666669</v>
      </c>
      <c r="F53" s="1044" t="str">
        <f>'Tab. Novos 2021'!E26</f>
        <v>Único</v>
      </c>
      <c r="G53" s="1044" t="str">
        <f>'Tab. Novos 2021'!F26</f>
        <v>4º</v>
      </c>
      <c r="H53" s="381" t="str">
        <f>IF(ISBLANK('Tab. Novos 2021'!G26),"",'Tab. Novos 2021'!G26)</f>
        <v/>
      </c>
      <c r="I53" s="381" t="s">
        <v>24</v>
      </c>
      <c r="J53" s="381" t="str">
        <f>IF(ISBLANK('Tab. Novos 2021'!I26),"",'Tab. Novos 2021'!I26)</f>
        <v/>
      </c>
      <c r="K53" s="1044" t="str">
        <f>'Tab. Novos 2021'!J26</f>
        <v>5º</v>
      </c>
      <c r="L53" s="510"/>
      <c r="N53" s="539">
        <v>5</v>
      </c>
      <c r="O53" s="543">
        <f>MATCH(N53,[2]Pontuação!$R$3:$R$10,0)</f>
        <v>7</v>
      </c>
      <c r="P53" s="658"/>
      <c r="Q53" s="362"/>
      <c r="R53" s="362"/>
      <c r="S53" s="362"/>
      <c r="T53" s="362"/>
      <c r="U53" s="362"/>
      <c r="V53" s="362"/>
      <c r="W53" s="362"/>
      <c r="X53" s="362"/>
      <c r="Y53" s="362"/>
      <c r="Z53" s="362"/>
      <c r="AA53" s="362"/>
      <c r="AB53" s="362"/>
      <c r="AC53" s="362"/>
      <c r="AD53" s="497"/>
      <c r="AE53" s="363" t="e">
        <f t="shared" si="10"/>
        <v>#DIV/0!</v>
      </c>
      <c r="AF53" s="547" t="s">
        <v>159</v>
      </c>
      <c r="AG53" s="327"/>
      <c r="AH53" s="537"/>
      <c r="AI53" s="537"/>
      <c r="AJ53" s="537"/>
      <c r="AK53" s="537"/>
      <c r="AL53" s="537"/>
      <c r="AM53" s="537"/>
      <c r="AN53" s="537"/>
      <c r="AO53" s="537"/>
      <c r="AP53" s="537"/>
      <c r="AQ53" s="537"/>
      <c r="AR53" s="537"/>
      <c r="AS53" s="537"/>
      <c r="AT53" s="537"/>
      <c r="AU53" s="537"/>
      <c r="AV53" s="540">
        <f t="shared" si="11"/>
        <v>0</v>
      </c>
    </row>
    <row r="54" spans="2:68" ht="16.5" customHeight="1" thickBot="1" x14ac:dyDescent="0.3">
      <c r="B54" s="1170" t="s">
        <v>160</v>
      </c>
      <c r="C54" s="1166">
        <f t="shared" si="4"/>
        <v>47</v>
      </c>
      <c r="D54" s="1045">
        <f>'Tab. Master 2021'!C33</f>
        <v>44303</v>
      </c>
      <c r="E54" s="355">
        <f>'Tab. Master 2021'!D33</f>
        <v>0.66666666666666663</v>
      </c>
      <c r="F54" s="1045" t="str">
        <f>'Tab. Master 2021'!E33</f>
        <v>Único</v>
      </c>
      <c r="G54" s="1045" t="str">
        <f>'Tab. Master 2021'!F33</f>
        <v>PSG</v>
      </c>
      <c r="H54" s="521" t="str">
        <f>IF(ISBLANK('Tab. Master 2021'!G33),"",'Tab. Master 2021'!G33)</f>
        <v/>
      </c>
      <c r="I54" s="521" t="s">
        <v>24</v>
      </c>
      <c r="J54" s="521" t="str">
        <f>IF(ISBLANK('Tab. Master 2021'!I33),"",'Tab. Master 2021'!I33)</f>
        <v/>
      </c>
      <c r="K54" s="1045" t="str">
        <f>'Tab. Master 2021'!J33</f>
        <v>JUVENTUDE</v>
      </c>
      <c r="L54" s="510"/>
      <c r="N54" s="643">
        <v>6</v>
      </c>
      <c r="O54" s="644"/>
      <c r="P54" s="659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370"/>
      <c r="AC54" s="370"/>
      <c r="AD54" s="498"/>
      <c r="AE54" s="371" t="e">
        <f t="shared" si="10"/>
        <v>#DIV/0!</v>
      </c>
      <c r="AF54" s="649" t="s">
        <v>159</v>
      </c>
      <c r="AG54" s="546"/>
      <c r="AH54" s="541"/>
      <c r="AI54" s="541"/>
      <c r="AJ54" s="541"/>
      <c r="AK54" s="541"/>
      <c r="AL54" s="541"/>
      <c r="AM54" s="541"/>
      <c r="AN54" s="541"/>
      <c r="AO54" s="541"/>
      <c r="AP54" s="541"/>
      <c r="AQ54" s="541"/>
      <c r="AR54" s="541"/>
      <c r="AS54" s="541"/>
      <c r="AT54" s="541"/>
      <c r="AU54" s="541"/>
      <c r="AV54" s="542">
        <f t="shared" si="11"/>
        <v>0</v>
      </c>
    </row>
    <row r="55" spans="2:68" ht="15" customHeight="1" thickBot="1" x14ac:dyDescent="0.3">
      <c r="B55" s="1169" t="s">
        <v>117</v>
      </c>
      <c r="C55" s="1166">
        <f t="shared" si="4"/>
        <v>48</v>
      </c>
      <c r="D55" s="1044">
        <f>'Tab. Novos 2021'!C27</f>
        <v>44304</v>
      </c>
      <c r="E55" s="382">
        <f>'Tab. Novos 2021'!D27</f>
        <v>0.35416666666666669</v>
      </c>
      <c r="F55" s="1044" t="str">
        <f>'Tab. Novos 2021'!E27</f>
        <v>Único</v>
      </c>
      <c r="G55" s="1044" t="str">
        <f>'Tab. Novos 2021'!F27</f>
        <v>3º</v>
      </c>
      <c r="H55" s="381" t="str">
        <f>IF(ISBLANK('Tab. Novos 2021'!G27),"",'Tab. Novos 2021'!G27)</f>
        <v/>
      </c>
      <c r="I55" s="381" t="s">
        <v>24</v>
      </c>
      <c r="J55" s="381" t="str">
        <f>IF(ISBLANK('Tab. Novos 2021'!I27),"",'Tab. Novos 2021'!I27)</f>
        <v/>
      </c>
      <c r="K55" s="1044" t="str">
        <f>'Tab. Novos 2021'!J27</f>
        <v>6º</v>
      </c>
      <c r="L55" s="510"/>
      <c r="N55" s="1321" t="s">
        <v>161</v>
      </c>
      <c r="O55" s="1322"/>
      <c r="P55" s="1323"/>
      <c r="Q55" s="1323"/>
      <c r="R55" s="493">
        <f>SUM(R50:R54)/2</f>
        <v>0</v>
      </c>
      <c r="S55" s="408"/>
      <c r="T55" s="527"/>
      <c r="U55" s="481"/>
      <c r="V55" s="481"/>
      <c r="W55" s="481"/>
      <c r="X55" s="481"/>
      <c r="Y55" s="481"/>
      <c r="Z55" s="481"/>
      <c r="AA55" s="481"/>
      <c r="AB55" s="481"/>
      <c r="AC55" s="481"/>
      <c r="AD55" s="481"/>
      <c r="AE55" s="482"/>
      <c r="AF55" s="483"/>
      <c r="AG55" s="484"/>
      <c r="AH55" s="484"/>
      <c r="AI55" s="484"/>
      <c r="AJ55" s="484"/>
      <c r="AK55" s="484"/>
      <c r="AL55" s="484"/>
      <c r="AM55" s="484"/>
      <c r="AN55" s="484"/>
      <c r="AO55" s="484"/>
      <c r="AP55" s="484"/>
      <c r="AQ55" s="484"/>
      <c r="AR55" s="484"/>
      <c r="AS55" s="484"/>
      <c r="AT55" s="484"/>
      <c r="AU55" s="484"/>
      <c r="AV55" s="334"/>
    </row>
    <row r="56" spans="2:68" ht="15" customHeight="1" thickBot="1" x14ac:dyDescent="0.3">
      <c r="B56" s="1170" t="s">
        <v>160</v>
      </c>
      <c r="C56" s="1166">
        <f t="shared" si="4"/>
        <v>49</v>
      </c>
      <c r="D56" s="1045">
        <f>'Tab. Master 2021'!C34</f>
        <v>44309</v>
      </c>
      <c r="E56" s="355">
        <f>'Tab. Master 2021'!D34</f>
        <v>0.8125</v>
      </c>
      <c r="F56" s="1045" t="str">
        <f>'Tab. Master 2021'!E34</f>
        <v>1º</v>
      </c>
      <c r="G56" s="1045" t="str">
        <f>'Tab. Master 2021'!F34</f>
        <v>ASPEVE</v>
      </c>
      <c r="H56" s="521" t="str">
        <f>IF(ISBLANK('Tab. Master 2021'!G34),"",'Tab. Master 2021'!G34)</f>
        <v/>
      </c>
      <c r="I56" s="521" t="s">
        <v>24</v>
      </c>
      <c r="J56" s="521" t="str">
        <f>IF(ISBLANK('Tab. Master 2021'!I34),"",'Tab. Master 2021'!I34)</f>
        <v/>
      </c>
      <c r="K56" s="1296" t="str">
        <f>'Tab. Master 2021'!J34</f>
        <v>XAREU</v>
      </c>
      <c r="L56" s="510"/>
      <c r="N56" s="1320"/>
      <c r="O56" s="1320"/>
      <c r="P56" s="1320"/>
      <c r="Q56" s="1320"/>
      <c r="R56" s="526"/>
      <c r="S56" s="375"/>
      <c r="T56" s="375"/>
      <c r="U56" s="375"/>
      <c r="V56" s="375"/>
      <c r="W56" s="375"/>
      <c r="X56" s="375"/>
      <c r="Y56" s="375"/>
      <c r="Z56" s="375"/>
      <c r="AA56" s="375"/>
      <c r="AB56" s="375"/>
      <c r="AC56" s="375"/>
      <c r="AD56" s="375"/>
      <c r="AE56" s="375"/>
      <c r="AF56" s="375"/>
    </row>
    <row r="57" spans="2:68" ht="15.75" thickBot="1" x14ac:dyDescent="0.3">
      <c r="B57" s="1170" t="s">
        <v>160</v>
      </c>
      <c r="C57" s="1166">
        <f t="shared" si="4"/>
        <v>50</v>
      </c>
      <c r="D57" s="1045">
        <f>'Tab. Master 2021'!C35</f>
        <v>44309</v>
      </c>
      <c r="E57" s="355">
        <f>'Tab. Master 2021'!D35</f>
        <v>0.875</v>
      </c>
      <c r="F57" s="1045" t="str">
        <f>'Tab. Master 2021'!E35</f>
        <v>2º</v>
      </c>
      <c r="G57" s="1045" t="str">
        <f>'Tab. Master 2021'!F35</f>
        <v>VITÓRIA</v>
      </c>
      <c r="H57" s="521" t="str">
        <f>IF(ISBLANK('Tab. Master 2021'!G35),"",'Tab. Master 2021'!G35)</f>
        <v/>
      </c>
      <c r="I57" s="521" t="s">
        <v>24</v>
      </c>
      <c r="J57" s="521" t="str">
        <f>IF(ISBLANK('Tab. Master 2021'!I35),"",'Tab. Master 2021'!I35)</f>
        <v/>
      </c>
      <c r="K57" s="1045" t="str">
        <f>'Tab. Master 2021'!J35</f>
        <v>MACAU</v>
      </c>
      <c r="L57" s="510"/>
      <c r="N57" s="1335" t="s">
        <v>245</v>
      </c>
      <c r="O57" s="1336"/>
      <c r="P57" s="1336"/>
      <c r="Q57" s="1336"/>
      <c r="R57" s="1336"/>
      <c r="S57" s="1336"/>
      <c r="T57" s="1336"/>
      <c r="U57" s="1336"/>
      <c r="V57" s="1336"/>
      <c r="W57" s="1336"/>
      <c r="X57" s="1336"/>
      <c r="Y57" s="1336"/>
      <c r="Z57" s="1336"/>
      <c r="AA57" s="1336"/>
      <c r="AB57" s="1336"/>
      <c r="AC57" s="1336"/>
      <c r="AD57" s="1336"/>
      <c r="AE57" s="1336"/>
      <c r="AF57" s="1336"/>
      <c r="AG57" s="1336"/>
      <c r="AH57" s="1336"/>
      <c r="AI57" s="1336"/>
      <c r="AJ57" s="1336"/>
      <c r="AK57" s="1336"/>
      <c r="AL57" s="1336"/>
      <c r="AM57" s="1336"/>
      <c r="AN57" s="1336"/>
      <c r="AO57" s="1336"/>
      <c r="AP57" s="1336"/>
      <c r="AQ57" s="1336"/>
      <c r="AR57" s="1336"/>
      <c r="AS57" s="1336"/>
      <c r="AT57" s="1336"/>
      <c r="AU57" s="1336"/>
      <c r="AV57" s="1337"/>
    </row>
    <row r="58" spans="2:68" ht="16.5" customHeight="1" x14ac:dyDescent="0.25">
      <c r="B58" s="1170" t="s">
        <v>160</v>
      </c>
      <c r="C58" s="1166">
        <f t="shared" si="4"/>
        <v>51</v>
      </c>
      <c r="D58" s="1045">
        <f>'Tab. Master 2021'!C37</f>
        <v>44310</v>
      </c>
      <c r="E58" s="355">
        <f>'Tab. Master 2021'!D37</f>
        <v>0.66666666666666663</v>
      </c>
      <c r="F58" s="1045" t="str">
        <f>'Tab. Master 2021'!E37</f>
        <v>Único</v>
      </c>
      <c r="G58" s="1045" t="str">
        <f>'Tab. Master 2021'!F37</f>
        <v>JUVENTUS</v>
      </c>
      <c r="H58" s="521" t="str">
        <f>IF(ISBLANK('Tab. Master 2021'!G37),"",'Tab. Master 2021'!G37)</f>
        <v/>
      </c>
      <c r="I58" s="521" t="s">
        <v>24</v>
      </c>
      <c r="J58" s="521" t="str">
        <f>IF(ISBLANK('Tab. Master 2021'!I37),"",'Tab. Master 2021'!I37)</f>
        <v/>
      </c>
      <c r="K58" s="1045" t="str">
        <f>'Tab. Master 2021'!J37</f>
        <v>JUVENTUDE</v>
      </c>
      <c r="L58" s="510"/>
      <c r="N58" s="1329" t="s">
        <v>143</v>
      </c>
      <c r="O58" s="377"/>
      <c r="P58" s="1332" t="s">
        <v>144</v>
      </c>
      <c r="Q58" s="1324" t="s">
        <v>145</v>
      </c>
      <c r="R58" s="1312" t="s">
        <v>146</v>
      </c>
      <c r="S58" s="378"/>
      <c r="T58" s="378"/>
      <c r="U58" s="1312" t="s">
        <v>147</v>
      </c>
      <c r="V58" s="1312" t="s">
        <v>148</v>
      </c>
      <c r="W58" s="1312" t="s">
        <v>149</v>
      </c>
      <c r="X58" s="378"/>
      <c r="Y58" s="378"/>
      <c r="Z58" s="1312" t="s">
        <v>150</v>
      </c>
      <c r="AA58" s="379"/>
      <c r="AB58" s="380"/>
      <c r="AC58" s="1312" t="s">
        <v>151</v>
      </c>
      <c r="AD58" s="1312" t="s">
        <v>152</v>
      </c>
      <c r="AE58" s="1315" t="s">
        <v>153</v>
      </c>
      <c r="AF58" s="1308" t="s">
        <v>154</v>
      </c>
      <c r="AV58" s="1310" t="s">
        <v>163</v>
      </c>
      <c r="AW58" s="905"/>
    </row>
    <row r="59" spans="2:68" ht="16.5" customHeight="1" x14ac:dyDescent="0.25">
      <c r="B59" s="1169" t="s">
        <v>117</v>
      </c>
      <c r="C59" s="1166">
        <f t="shared" si="4"/>
        <v>52</v>
      </c>
      <c r="D59" s="1044">
        <f>'Tab. Novos 2021'!C28</f>
        <v>44310</v>
      </c>
      <c r="E59" s="382">
        <f>'Tab. Novos 2021'!D28</f>
        <v>0.35416666666666669</v>
      </c>
      <c r="F59" s="1044" t="str">
        <f>'Tab. Novos 2021'!E28</f>
        <v>Único</v>
      </c>
      <c r="G59" s="1044" t="str">
        <f>'Tab. Novos 2021'!F28</f>
        <v>6º</v>
      </c>
      <c r="H59" s="381" t="str">
        <f>IF(ISBLANK('Tab. Novos 2021'!G28),"",'Tab. Novos 2021'!G28)</f>
        <v/>
      </c>
      <c r="I59" s="381" t="s">
        <v>24</v>
      </c>
      <c r="J59" s="381" t="str">
        <f>IF(ISBLANK('Tab. Novos 2021'!I28),"",'Tab. Novos 2021'!I28)</f>
        <v/>
      </c>
      <c r="K59" s="1044" t="str">
        <f>'Tab. Novos 2021'!J28</f>
        <v>3º</v>
      </c>
      <c r="L59" s="510"/>
      <c r="N59" s="1330"/>
      <c r="O59" s="480"/>
      <c r="P59" s="1333"/>
      <c r="Q59" s="1325"/>
      <c r="R59" s="1313"/>
      <c r="S59" s="862"/>
      <c r="T59" s="862"/>
      <c r="U59" s="1313"/>
      <c r="V59" s="1313"/>
      <c r="W59" s="1313"/>
      <c r="X59" s="862"/>
      <c r="Y59" s="862"/>
      <c r="Z59" s="1313"/>
      <c r="AA59" s="862"/>
      <c r="AB59" s="862"/>
      <c r="AC59" s="1313"/>
      <c r="AD59" s="1313"/>
      <c r="AE59" s="1316"/>
      <c r="AF59" s="1309"/>
      <c r="AG59" s="484"/>
      <c r="AH59" s="484"/>
      <c r="AI59" s="484"/>
      <c r="AJ59" s="484"/>
      <c r="AK59" s="484"/>
      <c r="AL59" s="484"/>
      <c r="AM59" s="484"/>
      <c r="AN59" s="484"/>
      <c r="AO59" s="484"/>
      <c r="AP59" s="484"/>
      <c r="AQ59" s="484"/>
      <c r="AR59" s="484"/>
      <c r="AS59" s="484"/>
      <c r="AT59" s="484"/>
      <c r="AU59" s="484"/>
      <c r="AV59" s="1311"/>
    </row>
    <row r="60" spans="2:68" ht="16.5" customHeight="1" x14ac:dyDescent="0.25">
      <c r="B60" s="1169" t="s">
        <v>117</v>
      </c>
      <c r="C60" s="1166">
        <f t="shared" si="4"/>
        <v>53</v>
      </c>
      <c r="D60" s="1044">
        <f>'Tab. Novos 2021'!C29</f>
        <v>44311</v>
      </c>
      <c r="E60" s="382">
        <f>'Tab. Novos 2021'!D29</f>
        <v>0.35416666666666669</v>
      </c>
      <c r="F60" s="1044" t="str">
        <f>'Tab. Novos 2021'!E29</f>
        <v>Único</v>
      </c>
      <c r="G60" s="1044" t="str">
        <f>'Tab. Novos 2021'!F29</f>
        <v>5º</v>
      </c>
      <c r="H60" s="381" t="str">
        <f>IF(ISBLANK('Tab. Novos 2021'!G29),"",'Tab. Novos 2021'!G29)</f>
        <v/>
      </c>
      <c r="I60" s="381" t="s">
        <v>24</v>
      </c>
      <c r="J60" s="381" t="str">
        <f>IF(ISBLANK('Tab. Novos 2021'!I29),"",'Tab. Novos 2021'!I29)</f>
        <v/>
      </c>
      <c r="K60" s="1044" t="str">
        <f>'Tab. Novos 2021'!J29</f>
        <v>4º</v>
      </c>
      <c r="L60" s="510"/>
      <c r="N60" s="1330"/>
      <c r="O60" s="480"/>
      <c r="P60" s="1333"/>
      <c r="Q60" s="1325"/>
      <c r="R60" s="1313"/>
      <c r="S60" s="862"/>
      <c r="T60" s="862"/>
      <c r="U60" s="1313"/>
      <c r="V60" s="1313"/>
      <c r="W60" s="1313"/>
      <c r="X60" s="862"/>
      <c r="Y60" s="862"/>
      <c r="Z60" s="1313"/>
      <c r="AA60" s="862"/>
      <c r="AB60" s="862"/>
      <c r="AC60" s="1313"/>
      <c r="AD60" s="1313"/>
      <c r="AE60" s="1316"/>
      <c r="AF60" s="1309"/>
      <c r="AG60" s="484"/>
      <c r="AH60" s="484"/>
      <c r="AI60" s="484"/>
      <c r="AJ60" s="484"/>
      <c r="AK60" s="484"/>
      <c r="AL60" s="484"/>
      <c r="AM60" s="484"/>
      <c r="AN60" s="484"/>
      <c r="AO60" s="484"/>
      <c r="AP60" s="484"/>
      <c r="AQ60" s="484"/>
      <c r="AR60" s="484"/>
      <c r="AS60" s="484"/>
      <c r="AT60" s="484"/>
      <c r="AU60" s="484"/>
      <c r="AV60" s="1311"/>
    </row>
    <row r="61" spans="2:68" x14ac:dyDescent="0.25">
      <c r="B61" s="1171" t="s">
        <v>235</v>
      </c>
      <c r="C61" s="1166">
        <f t="shared" si="4"/>
        <v>54</v>
      </c>
      <c r="D61" s="1047">
        <f>'Tab. Sênior 2021'!C20</f>
        <v>44314</v>
      </c>
      <c r="E61" s="341">
        <f>'Tab. Sênior 2021'!D20</f>
        <v>0.8125</v>
      </c>
      <c r="F61" s="1047" t="str">
        <f>'Tab. Sênior 2021'!E20</f>
        <v>1º</v>
      </c>
      <c r="G61" s="1047" t="str">
        <f>'Tab. Sênior 2021'!F20</f>
        <v>INDEPENDENTE</v>
      </c>
      <c r="H61" s="342" t="str">
        <f>IF(ISBLANK('Tab. Sênior 2021'!G18),"",'Tab. Sênior 2021'!G18)</f>
        <v/>
      </c>
      <c r="I61" s="342" t="s">
        <v>24</v>
      </c>
      <c r="J61" s="342" t="str">
        <f>IF(ISBLANK('Tab. Sênior 2021'!I18),"",'Tab. Sênior 2021'!I18)</f>
        <v/>
      </c>
      <c r="K61" s="1294" t="str">
        <f>'Tab. Sênior 2021'!J20</f>
        <v>XAREU</v>
      </c>
      <c r="N61" s="1330"/>
      <c r="O61" s="480"/>
      <c r="P61" s="1333"/>
      <c r="Q61" s="1325"/>
      <c r="R61" s="1313"/>
      <c r="S61" s="862"/>
      <c r="T61" s="862"/>
      <c r="U61" s="1313"/>
      <c r="V61" s="1313"/>
      <c r="W61" s="1313"/>
      <c r="X61" s="862"/>
      <c r="Y61" s="862"/>
      <c r="Z61" s="1313"/>
      <c r="AA61" s="862"/>
      <c r="AB61" s="862"/>
      <c r="AC61" s="1313"/>
      <c r="AD61" s="1313"/>
      <c r="AE61" s="1316"/>
      <c r="AF61" s="1309"/>
      <c r="AG61" s="484"/>
      <c r="AH61" s="484"/>
      <c r="AI61" s="484"/>
      <c r="AJ61" s="484"/>
      <c r="AK61" s="484"/>
      <c r="AL61" s="484"/>
      <c r="AM61" s="484"/>
      <c r="AN61" s="484"/>
      <c r="AO61" s="484"/>
      <c r="AP61" s="484"/>
      <c r="AQ61" s="484"/>
      <c r="AR61" s="484"/>
      <c r="AS61" s="484"/>
      <c r="AT61" s="484"/>
      <c r="AU61" s="484"/>
      <c r="AV61" s="1311"/>
    </row>
    <row r="62" spans="2:68" ht="15.75" thickBot="1" x14ac:dyDescent="0.3">
      <c r="B62" s="1171" t="s">
        <v>235</v>
      </c>
      <c r="C62" s="1166">
        <f t="shared" si="4"/>
        <v>55</v>
      </c>
      <c r="D62" s="1047">
        <f>'Tab. Sênior 2021'!C21</f>
        <v>44314</v>
      </c>
      <c r="E62" s="341">
        <f>'Tab. Sênior 2021'!D21</f>
        <v>0.875</v>
      </c>
      <c r="F62" s="1047" t="str">
        <f>'Tab. Sênior 2021'!E21</f>
        <v>2º</v>
      </c>
      <c r="G62" s="1047" t="str">
        <f>'Tab. Sênior 2021'!F21</f>
        <v>VITÓRIA</v>
      </c>
      <c r="H62" s="342" t="str">
        <f>IF(ISBLANK('Tab. Sênior 2021'!G21),"",'Tab. Sênior 2021'!G21)</f>
        <v/>
      </c>
      <c r="I62" s="342" t="s">
        <v>24</v>
      </c>
      <c r="J62" s="342" t="str">
        <f>IF(ISBLANK('Tab. Sênior 2021'!I21),"",'Tab. Sênior 2021'!I21)</f>
        <v/>
      </c>
      <c r="K62" s="1047" t="str">
        <f>'Tab. Sênior 2021'!J21</f>
        <v>POTYGUAR</v>
      </c>
      <c r="L62" s="510"/>
      <c r="N62" s="1331"/>
      <c r="O62" s="480"/>
      <c r="P62" s="1334"/>
      <c r="Q62" s="1326"/>
      <c r="R62" s="1314"/>
      <c r="S62" s="862"/>
      <c r="T62" s="862"/>
      <c r="U62" s="1314"/>
      <c r="V62" s="1314"/>
      <c r="W62" s="1314"/>
      <c r="X62" s="862"/>
      <c r="Y62" s="862"/>
      <c r="Z62" s="1314"/>
      <c r="AA62" s="862"/>
      <c r="AB62" s="862"/>
      <c r="AC62" s="1314"/>
      <c r="AD62" s="1314"/>
      <c r="AE62" s="1317"/>
      <c r="AF62" s="1318"/>
      <c r="AG62" s="484"/>
      <c r="AH62" s="484"/>
      <c r="AI62" s="484"/>
      <c r="AJ62" s="484"/>
      <c r="AK62" s="484"/>
      <c r="AL62" s="484"/>
      <c r="AM62" s="484"/>
      <c r="AN62" s="484"/>
      <c r="AO62" s="484"/>
      <c r="AP62" s="484"/>
      <c r="AQ62" s="484"/>
      <c r="AR62" s="484"/>
      <c r="AS62" s="484"/>
      <c r="AT62" s="484"/>
      <c r="AU62" s="484"/>
      <c r="AV62" s="1319"/>
    </row>
    <row r="63" spans="2:68" x14ac:dyDescent="0.25">
      <c r="B63" s="1170" t="s">
        <v>160</v>
      </c>
      <c r="C63" s="1166">
        <f t="shared" si="4"/>
        <v>56</v>
      </c>
      <c r="D63" s="1045">
        <f>'Tab. Master 2021'!C38</f>
        <v>44316</v>
      </c>
      <c r="E63" s="355">
        <f>'Tab. Master 2021'!D38</f>
        <v>0.8125</v>
      </c>
      <c r="F63" s="1045" t="str">
        <f>'Tab. Master 2021'!E38</f>
        <v>1º</v>
      </c>
      <c r="G63" s="1045" t="str">
        <f>'Tab. Master 2021'!F38</f>
        <v>SEDE</v>
      </c>
      <c r="H63" s="521" t="str">
        <f>IF(ISBLANK('Tab. Master 2021'!G38),"",'Tab. Master 2021'!G38)</f>
        <v/>
      </c>
      <c r="I63" s="521" t="s">
        <v>24</v>
      </c>
      <c r="J63" s="521" t="str">
        <f>IF(ISBLANK('Tab. Master 2021'!I38),"",'Tab. Master 2021'!I38)</f>
        <v/>
      </c>
      <c r="K63" s="1045" t="str">
        <f>'Tab. Master 2021'!J38</f>
        <v>PSG</v>
      </c>
      <c r="L63" s="510"/>
      <c r="N63" s="384">
        <v>1</v>
      </c>
      <c r="O63" s="385">
        <f>MATCH(N63,[4]Pontuação!$R$3:$R$10,0)</f>
        <v>1</v>
      </c>
      <c r="P63" s="386"/>
      <c r="Q63" s="387"/>
      <c r="R63" s="388"/>
      <c r="S63" s="389"/>
      <c r="T63" s="888"/>
      <c r="U63" s="391"/>
      <c r="V63" s="388"/>
      <c r="W63" s="388"/>
      <c r="X63" s="389"/>
      <c r="Y63" s="390"/>
      <c r="Z63" s="392"/>
      <c r="AA63" s="393"/>
      <c r="AB63" s="394"/>
      <c r="AC63" s="388"/>
      <c r="AD63" s="387"/>
      <c r="AE63" s="395" t="e">
        <f>Q63/(R63*3)</f>
        <v>#DIV/0!</v>
      </c>
      <c r="AF63" s="396" t="s">
        <v>159</v>
      </c>
      <c r="AG63" s="491"/>
      <c r="AH63" s="491"/>
      <c r="AI63" s="491"/>
      <c r="AJ63" s="491"/>
      <c r="AK63" s="491"/>
      <c r="AL63" s="491"/>
      <c r="AM63" s="491"/>
      <c r="AN63" s="491"/>
      <c r="AO63" s="491"/>
      <c r="AP63" s="491"/>
      <c r="AQ63" s="491"/>
      <c r="AR63" s="491"/>
      <c r="AS63" s="491"/>
      <c r="AT63" s="491"/>
      <c r="AU63" s="491"/>
      <c r="AV63" s="333">
        <f t="shared" ref="AV63:AV70" si="12">AC63</f>
        <v>0</v>
      </c>
    </row>
    <row r="64" spans="2:68" x14ac:dyDescent="0.25">
      <c r="B64" s="1170" t="s">
        <v>160</v>
      </c>
      <c r="C64" s="1166">
        <f t="shared" si="4"/>
        <v>57</v>
      </c>
      <c r="D64" s="1045">
        <f>'Tab. Master 2021'!C40</f>
        <v>44316</v>
      </c>
      <c r="E64" s="355">
        <f>'Tab. Master 2021'!D40</f>
        <v>0.875</v>
      </c>
      <c r="F64" s="1045" t="str">
        <f>'Tab. Master 2021'!E40</f>
        <v>2º</v>
      </c>
      <c r="G64" s="1045" t="str">
        <f>'Tab. Master 2021'!F40</f>
        <v>MACAU</v>
      </c>
      <c r="H64" s="521" t="str">
        <f>IF(ISBLANK('Tab. Master 2021'!G40),"",'Tab. Master 2021'!G40)</f>
        <v/>
      </c>
      <c r="I64" s="521" t="s">
        <v>24</v>
      </c>
      <c r="J64" s="521" t="str">
        <f>IF(ISBLANK('Tab. Master 2021'!I40),"",'Tab. Master 2021'!I40)</f>
        <v/>
      </c>
      <c r="K64" s="1045" t="str">
        <f>'Tab. Master 2021'!J40</f>
        <v>JUVENTUDE</v>
      </c>
      <c r="L64" s="510"/>
      <c r="N64" s="397">
        <v>2</v>
      </c>
      <c r="O64" s="398">
        <f>MATCH(N64,[4]Pontuação!$R$3:$R$10,0)</f>
        <v>2</v>
      </c>
      <c r="P64" s="344"/>
      <c r="Q64" s="345"/>
      <c r="R64" s="346"/>
      <c r="S64" s="399"/>
      <c r="T64" s="400"/>
      <c r="U64" s="400"/>
      <c r="V64" s="346"/>
      <c r="W64" s="346"/>
      <c r="X64" s="399"/>
      <c r="Y64" s="400"/>
      <c r="Z64" s="349"/>
      <c r="AA64" s="349"/>
      <c r="AB64" s="348"/>
      <c r="AC64" s="346"/>
      <c r="AD64" s="345"/>
      <c r="AE64" s="401" t="e">
        <f t="shared" ref="AE64:AE70" si="13">Q64/(R64*3)</f>
        <v>#DIV/0!</v>
      </c>
      <c r="AF64" s="351" t="s">
        <v>159</v>
      </c>
      <c r="AG64" s="555"/>
      <c r="AH64" s="555"/>
      <c r="AI64" s="555"/>
      <c r="AJ64" s="555"/>
      <c r="AK64" s="555"/>
      <c r="AL64" s="555"/>
      <c r="AM64" s="555"/>
      <c r="AN64" s="555"/>
      <c r="AO64" s="555"/>
      <c r="AP64" s="555"/>
      <c r="AQ64" s="555"/>
      <c r="AR64" s="555"/>
      <c r="AS64" s="555"/>
      <c r="AT64" s="555"/>
      <c r="AU64" s="555"/>
      <c r="AV64" s="352">
        <f t="shared" si="12"/>
        <v>0</v>
      </c>
    </row>
    <row r="65" spans="2:48" x14ac:dyDescent="0.25">
      <c r="B65" s="1171" t="s">
        <v>235</v>
      </c>
      <c r="C65" s="1166">
        <f>C64+1</f>
        <v>58</v>
      </c>
      <c r="D65" s="1042">
        <f>'Tab. Sênior 2021'!C22</f>
        <v>44321</v>
      </c>
      <c r="E65" s="341">
        <f>'Tab. Sênior 2021'!D22</f>
        <v>0.8125</v>
      </c>
      <c r="F65" s="1042" t="str">
        <f>'Tab. Sênior 2021'!E22</f>
        <v>1º</v>
      </c>
      <c r="G65" s="1042" t="str">
        <f>'Tab. Sênior 2021'!F22</f>
        <v>INDEPENDENTE</v>
      </c>
      <c r="H65" s="342" t="str">
        <f>IF(ISBLANK('Tab. Sênior 2021'!G22),"",'Tab. Sênior 2021'!G22)</f>
        <v/>
      </c>
      <c r="I65" s="342" t="s">
        <v>24</v>
      </c>
      <c r="J65" s="342" t="str">
        <f>IF(ISBLANK('Tab. Sênior 2021'!I22),"",'Tab. Sênior 2021'!I22)</f>
        <v/>
      </c>
      <c r="K65" s="1042" t="str">
        <f>'Tab. Sênior 2021'!J22</f>
        <v>PYTU</v>
      </c>
      <c r="L65" s="510"/>
      <c r="N65" s="397">
        <v>3</v>
      </c>
      <c r="O65" s="398">
        <f>MATCH(N65,[4]Pontuação!$R$3:$R$10,0)</f>
        <v>3</v>
      </c>
      <c r="P65" s="344"/>
      <c r="Q65" s="345"/>
      <c r="R65" s="346"/>
      <c r="S65" s="399"/>
      <c r="T65" s="400"/>
      <c r="U65" s="400"/>
      <c r="V65" s="346"/>
      <c r="W65" s="346"/>
      <c r="X65" s="399"/>
      <c r="Y65" s="400"/>
      <c r="Z65" s="349"/>
      <c r="AA65" s="349"/>
      <c r="AB65" s="348"/>
      <c r="AC65" s="346"/>
      <c r="AD65" s="345"/>
      <c r="AE65" s="401" t="e">
        <f t="shared" si="13"/>
        <v>#DIV/0!</v>
      </c>
      <c r="AF65" s="351" t="s">
        <v>159</v>
      </c>
      <c r="AG65" s="555"/>
      <c r="AH65" s="555"/>
      <c r="AI65" s="555"/>
      <c r="AJ65" s="555"/>
      <c r="AK65" s="555"/>
      <c r="AL65" s="555"/>
      <c r="AM65" s="555"/>
      <c r="AN65" s="555"/>
      <c r="AO65" s="555"/>
      <c r="AP65" s="555"/>
      <c r="AQ65" s="555"/>
      <c r="AR65" s="555"/>
      <c r="AS65" s="555"/>
      <c r="AT65" s="555"/>
      <c r="AU65" s="555"/>
      <c r="AV65" s="352">
        <f t="shared" si="12"/>
        <v>0</v>
      </c>
    </row>
    <row r="66" spans="2:48" x14ac:dyDescent="0.25">
      <c r="B66" s="1171" t="s">
        <v>235</v>
      </c>
      <c r="C66" s="1166">
        <f>C65+1</f>
        <v>59</v>
      </c>
      <c r="D66" s="1042">
        <f>'Tab. Sênior 2021'!C23</f>
        <v>44321</v>
      </c>
      <c r="E66" s="341">
        <f>'Tab. Sênior 2021'!D23</f>
        <v>0.875</v>
      </c>
      <c r="F66" s="1042" t="str">
        <f>'Tab. Sênior 2021'!E23</f>
        <v>2º</v>
      </c>
      <c r="G66" s="1295" t="str">
        <f>'Tab. Sênior 2021'!F23</f>
        <v>XAREU</v>
      </c>
      <c r="H66" s="342" t="str">
        <f>IF(ISBLANK('Tab. Sênior 2021'!G23),"",'Tab. Sênior 2021'!G23)</f>
        <v/>
      </c>
      <c r="I66" s="342" t="s">
        <v>24</v>
      </c>
      <c r="J66" s="342" t="str">
        <f>IF(ISBLANK('Tab. Sênior 2021'!I23),"",'Tab. Sênior 2021'!I23)</f>
        <v/>
      </c>
      <c r="K66" s="1042" t="str">
        <f>'Tab. Sênior 2021'!J23</f>
        <v>MACAU</v>
      </c>
      <c r="L66" s="510"/>
      <c r="N66" s="397">
        <v>4</v>
      </c>
      <c r="O66" s="398">
        <f>MATCH(N66,[4]Pontuação!$R$3:$R$10,0)</f>
        <v>5</v>
      </c>
      <c r="P66" s="344"/>
      <c r="Q66" s="345"/>
      <c r="R66" s="346"/>
      <c r="S66" s="399"/>
      <c r="T66" s="400"/>
      <c r="U66" s="400"/>
      <c r="V66" s="346"/>
      <c r="W66" s="346"/>
      <c r="X66" s="399"/>
      <c r="Y66" s="400"/>
      <c r="Z66" s="349"/>
      <c r="AA66" s="349"/>
      <c r="AB66" s="348"/>
      <c r="AC66" s="346"/>
      <c r="AD66" s="345"/>
      <c r="AE66" s="401" t="e">
        <f t="shared" si="13"/>
        <v>#DIV/0!</v>
      </c>
      <c r="AF66" s="351" t="s">
        <v>159</v>
      </c>
      <c r="AG66" s="555"/>
      <c r="AH66" s="555"/>
      <c r="AI66" s="555"/>
      <c r="AJ66" s="555"/>
      <c r="AK66" s="555"/>
      <c r="AL66" s="555"/>
      <c r="AM66" s="555"/>
      <c r="AN66" s="555"/>
      <c r="AO66" s="555"/>
      <c r="AP66" s="555"/>
      <c r="AQ66" s="555"/>
      <c r="AR66" s="555"/>
      <c r="AS66" s="555"/>
      <c r="AT66" s="555"/>
      <c r="AU66" s="555"/>
      <c r="AV66" s="352">
        <f t="shared" si="12"/>
        <v>0</v>
      </c>
    </row>
    <row r="67" spans="2:48" x14ac:dyDescent="0.25">
      <c r="B67" s="1170" t="s">
        <v>160</v>
      </c>
      <c r="C67" s="1166">
        <f t="shared" ref="C67:C97" si="14">C66+1</f>
        <v>60</v>
      </c>
      <c r="D67" s="1045">
        <f>'Tab. Master 2021'!C41</f>
        <v>44323</v>
      </c>
      <c r="E67" s="355">
        <f>'Tab. Master 2021'!D41</f>
        <v>0.8125</v>
      </c>
      <c r="F67" s="1045" t="str">
        <f>'Tab. Master 2021'!E41</f>
        <v>1º</v>
      </c>
      <c r="G67" s="1045" t="str">
        <f>'Tab. Master 2021'!F41</f>
        <v>PSG</v>
      </c>
      <c r="H67" s="521" t="str">
        <f>IF(ISBLANK('Tab. Master 2021'!G41),"",'Tab. Master 2021'!G41)</f>
        <v/>
      </c>
      <c r="I67" s="521" t="s">
        <v>24</v>
      </c>
      <c r="J67" s="521" t="str">
        <f>IF(ISBLANK('Tab. Master 2021'!I41),"",'Tab. Master 2021'!I41)</f>
        <v/>
      </c>
      <c r="K67" s="1045" t="str">
        <f>'Tab. Master 2021'!J41</f>
        <v>ASPEVE</v>
      </c>
      <c r="L67" s="510"/>
      <c r="N67" s="397">
        <v>5</v>
      </c>
      <c r="O67" s="402">
        <f>MATCH(N67,[4]Pontuação!$R$3:$R$10,0)</f>
        <v>6</v>
      </c>
      <c r="P67" s="357"/>
      <c r="Q67" s="358"/>
      <c r="R67" s="359"/>
      <c r="S67" s="403"/>
      <c r="T67" s="404"/>
      <c r="U67" s="404"/>
      <c r="V67" s="359"/>
      <c r="W67" s="359"/>
      <c r="X67" s="403"/>
      <c r="Y67" s="404"/>
      <c r="Z67" s="362"/>
      <c r="AA67" s="362"/>
      <c r="AB67" s="361"/>
      <c r="AC67" s="359"/>
      <c r="AD67" s="358"/>
      <c r="AE67" s="405" t="e">
        <f t="shared" si="13"/>
        <v>#DIV/0!</v>
      </c>
      <c r="AF67" s="364" t="s">
        <v>159</v>
      </c>
      <c r="AG67" s="555"/>
      <c r="AH67" s="555"/>
      <c r="AI67" s="555"/>
      <c r="AJ67" s="555"/>
      <c r="AK67" s="555"/>
      <c r="AL67" s="555"/>
      <c r="AM67" s="555"/>
      <c r="AN67" s="555"/>
      <c r="AO67" s="555"/>
      <c r="AP67" s="555"/>
      <c r="AQ67" s="555"/>
      <c r="AR67" s="555"/>
      <c r="AS67" s="555"/>
      <c r="AT67" s="555"/>
      <c r="AU67" s="555"/>
      <c r="AV67" s="352">
        <f t="shared" si="12"/>
        <v>0</v>
      </c>
    </row>
    <row r="68" spans="2:48" x14ac:dyDescent="0.25">
      <c r="B68" s="1170" t="s">
        <v>160</v>
      </c>
      <c r="C68" s="1166">
        <f t="shared" si="14"/>
        <v>61</v>
      </c>
      <c r="D68" s="1045">
        <f>'Tab. Master 2021'!C42</f>
        <v>44323</v>
      </c>
      <c r="E68" s="355">
        <f>'Tab. Master 2021'!D42</f>
        <v>0.875</v>
      </c>
      <c r="F68" s="1045" t="str">
        <f>'Tab. Master 2021'!E42</f>
        <v>2º</v>
      </c>
      <c r="G68" s="1045" t="str">
        <f>'Tab. Master 2021'!F42</f>
        <v>VITÓRIA</v>
      </c>
      <c r="H68" s="521" t="str">
        <f>IF(ISBLANK('Tab. Master 2021'!G42),"",'Tab. Master 2021'!G42)</f>
        <v/>
      </c>
      <c r="I68" s="521" t="s">
        <v>24</v>
      </c>
      <c r="J68" s="521" t="str">
        <f>IF(ISBLANK('Tab. Master 2021'!I42),"",'Tab. Master 2021'!I42)</f>
        <v/>
      </c>
      <c r="K68" s="1045" t="str">
        <f>'Tab. Master 2021'!J42</f>
        <v>SEDE</v>
      </c>
      <c r="L68" s="510"/>
      <c r="N68" s="397">
        <v>6</v>
      </c>
      <c r="O68" s="402"/>
      <c r="P68" s="357"/>
      <c r="Q68" s="358"/>
      <c r="R68" s="359"/>
      <c r="S68" s="403"/>
      <c r="T68" s="404"/>
      <c r="U68" s="404"/>
      <c r="V68" s="359"/>
      <c r="W68" s="359"/>
      <c r="X68" s="403"/>
      <c r="Y68" s="404"/>
      <c r="Z68" s="362"/>
      <c r="AA68" s="362"/>
      <c r="AB68" s="361"/>
      <c r="AC68" s="359"/>
      <c r="AD68" s="358"/>
      <c r="AE68" s="405" t="e">
        <f t="shared" si="13"/>
        <v>#DIV/0!</v>
      </c>
      <c r="AF68" s="364" t="s">
        <v>159</v>
      </c>
      <c r="AG68" s="555"/>
      <c r="AH68" s="555"/>
      <c r="AI68" s="555"/>
      <c r="AJ68" s="555"/>
      <c r="AK68" s="555"/>
      <c r="AL68" s="555"/>
      <c r="AM68" s="555"/>
      <c r="AN68" s="555"/>
      <c r="AO68" s="555"/>
      <c r="AP68" s="555"/>
      <c r="AQ68" s="555"/>
      <c r="AR68" s="555"/>
      <c r="AS68" s="555"/>
      <c r="AT68" s="555"/>
      <c r="AU68" s="555"/>
      <c r="AV68" s="352">
        <f t="shared" si="12"/>
        <v>0</v>
      </c>
    </row>
    <row r="69" spans="2:48" x14ac:dyDescent="0.25">
      <c r="B69" s="1170" t="s">
        <v>160</v>
      </c>
      <c r="C69" s="1166">
        <f t="shared" si="14"/>
        <v>62</v>
      </c>
      <c r="D69" s="1045">
        <f>'Tab. Master 2021'!C43</f>
        <v>44324</v>
      </c>
      <c r="E69" s="355">
        <f>'Tab. Master 2021'!D43</f>
        <v>0.66666666666666663</v>
      </c>
      <c r="F69" s="1045" t="str">
        <f>'Tab. Master 2021'!E43</f>
        <v>Único</v>
      </c>
      <c r="G69" s="1045" t="str">
        <f>'Tab. Master 2021'!F43</f>
        <v>JUVENTUS</v>
      </c>
      <c r="H69" s="521" t="str">
        <f>IF(ISBLANK('Tab. Master 2021'!G43),"",'Tab. Master 2021'!G43)</f>
        <v/>
      </c>
      <c r="I69" s="521" t="s">
        <v>24</v>
      </c>
      <c r="J69" s="521" t="str">
        <f>IF(ISBLANK('Tab. Master 2021'!I43),"",'Tab. Master 2021'!I43)</f>
        <v/>
      </c>
      <c r="K69" s="1045" t="str">
        <f>'Tab. Master 2021'!J43</f>
        <v>POTYGUAR</v>
      </c>
      <c r="L69" s="510"/>
      <c r="N69" s="397">
        <v>7</v>
      </c>
      <c r="O69" s="402"/>
      <c r="P69" s="357"/>
      <c r="Q69" s="358"/>
      <c r="R69" s="359"/>
      <c r="S69" s="403"/>
      <c r="T69" s="404"/>
      <c r="U69" s="404"/>
      <c r="V69" s="359"/>
      <c r="W69" s="359"/>
      <c r="X69" s="403"/>
      <c r="Y69" s="404"/>
      <c r="Z69" s="362"/>
      <c r="AA69" s="362"/>
      <c r="AB69" s="361"/>
      <c r="AC69" s="359"/>
      <c r="AD69" s="358"/>
      <c r="AE69" s="405" t="e">
        <f t="shared" si="13"/>
        <v>#DIV/0!</v>
      </c>
      <c r="AF69" s="364" t="s">
        <v>159</v>
      </c>
      <c r="AG69" s="555"/>
      <c r="AH69" s="555"/>
      <c r="AI69" s="555"/>
      <c r="AJ69" s="555"/>
      <c r="AK69" s="555"/>
      <c r="AL69" s="555"/>
      <c r="AM69" s="555"/>
      <c r="AN69" s="555"/>
      <c r="AO69" s="555"/>
      <c r="AP69" s="555"/>
      <c r="AQ69" s="555"/>
      <c r="AR69" s="555"/>
      <c r="AS69" s="555"/>
      <c r="AT69" s="555"/>
      <c r="AU69" s="555"/>
      <c r="AV69" s="352">
        <f t="shared" si="12"/>
        <v>0</v>
      </c>
    </row>
    <row r="70" spans="2:48" ht="15.75" thickBot="1" x14ac:dyDescent="0.3">
      <c r="B70" s="1170" t="s">
        <v>160</v>
      </c>
      <c r="C70" s="1166">
        <f t="shared" si="14"/>
        <v>63</v>
      </c>
      <c r="D70" s="1045">
        <f>'Tab. Master 2021'!C44</f>
        <v>44328</v>
      </c>
      <c r="E70" s="355">
        <f>'Tab. Master 2021'!D44</f>
        <v>0.8125</v>
      </c>
      <c r="F70" s="1045" t="str">
        <f>'Tab. Master 2021'!E44</f>
        <v>1º</v>
      </c>
      <c r="G70" s="1045" t="str">
        <f>'Tab. Master 2021'!F44</f>
        <v>JUVENTUDE</v>
      </c>
      <c r="H70" s="521" t="str">
        <f>IF(ISBLANK('Tab. Master 2021'!G44),"",'Tab. Master 2021'!G44)</f>
        <v/>
      </c>
      <c r="I70" s="521" t="s">
        <v>24</v>
      </c>
      <c r="J70" s="521" t="str">
        <f>IF(ISBLANK('Tab. Master 2021'!I44),"",'Tab. Master 2021'!I44)</f>
        <v/>
      </c>
      <c r="K70" s="1296" t="str">
        <f>'Tab. Master 2021'!J44</f>
        <v>XAREU</v>
      </c>
      <c r="L70" s="510"/>
      <c r="N70" s="406">
        <v>8</v>
      </c>
      <c r="O70" s="407">
        <f>MATCH(N70,[4]Pontuação!$R$3:$R$10,0)</f>
        <v>4</v>
      </c>
      <c r="P70" s="365"/>
      <c r="Q70" s="366"/>
      <c r="R70" s="369"/>
      <c r="S70" s="408"/>
      <c r="T70" s="527"/>
      <c r="U70" s="527"/>
      <c r="V70" s="369"/>
      <c r="W70" s="369"/>
      <c r="X70" s="408"/>
      <c r="Y70" s="527"/>
      <c r="Z70" s="370"/>
      <c r="AA70" s="370"/>
      <c r="AB70" s="368"/>
      <c r="AC70" s="369"/>
      <c r="AD70" s="366"/>
      <c r="AE70" s="409" t="e">
        <f t="shared" si="13"/>
        <v>#DIV/0!</v>
      </c>
      <c r="AF70" s="372" t="s">
        <v>159</v>
      </c>
      <c r="AG70" s="492"/>
      <c r="AH70" s="492"/>
      <c r="AI70" s="492"/>
      <c r="AJ70" s="492"/>
      <c r="AK70" s="492"/>
      <c r="AL70" s="492"/>
      <c r="AM70" s="492"/>
      <c r="AN70" s="492"/>
      <c r="AO70" s="492"/>
      <c r="AP70" s="492"/>
      <c r="AQ70" s="492"/>
      <c r="AR70" s="492"/>
      <c r="AS70" s="492"/>
      <c r="AT70" s="492"/>
      <c r="AU70" s="492"/>
      <c r="AV70" s="373">
        <f t="shared" si="12"/>
        <v>0</v>
      </c>
    </row>
    <row r="71" spans="2:48" ht="15.75" thickBot="1" x14ac:dyDescent="0.3">
      <c r="B71" s="1170" t="s">
        <v>160</v>
      </c>
      <c r="C71" s="1166">
        <f t="shared" si="14"/>
        <v>64</v>
      </c>
      <c r="D71" s="1045">
        <f>'Tab. Master 2021'!C46</f>
        <v>44328</v>
      </c>
      <c r="E71" s="355">
        <f>'Tab. Master 2021'!D46</f>
        <v>0.875</v>
      </c>
      <c r="F71" s="1045" t="str">
        <f>'Tab. Master 2021'!E46</f>
        <v>2º</v>
      </c>
      <c r="G71" s="1045" t="str">
        <f>'Tab. Master 2021'!F46</f>
        <v>PSG</v>
      </c>
      <c r="H71" s="521" t="str">
        <f>IF(ISBLANK('Tab. Master 2021'!G46),"",'Tab. Master 2021'!G46)</f>
        <v/>
      </c>
      <c r="I71" s="521" t="s">
        <v>24</v>
      </c>
      <c r="J71" s="521" t="str">
        <f>IF(ISBLANK('Tab. Master 2021'!I46),"",'Tab. Master 2021'!I46)</f>
        <v/>
      </c>
      <c r="K71" s="1045" t="str">
        <f>'Tab. Master 2021'!J46</f>
        <v>VITÓRIA</v>
      </c>
      <c r="L71" s="510"/>
      <c r="N71" s="1321" t="s">
        <v>161</v>
      </c>
      <c r="O71" s="1322"/>
      <c r="P71" s="1322"/>
      <c r="Q71" s="1350"/>
      <c r="R71" s="374">
        <f>SUM(R63:R70)/2</f>
        <v>0</v>
      </c>
      <c r="S71" s="898"/>
      <c r="T71" s="899"/>
      <c r="U71" s="639"/>
      <c r="V71" s="639"/>
      <c r="W71" s="639"/>
      <c r="X71" s="639"/>
      <c r="Y71" s="639"/>
      <c r="Z71" s="639"/>
      <c r="AA71" s="639"/>
      <c r="AB71" s="639"/>
      <c r="AC71" s="639"/>
      <c r="AD71" s="639"/>
      <c r="AE71" s="640"/>
      <c r="AF71" s="641"/>
      <c r="AG71" s="642"/>
      <c r="AH71" s="642"/>
      <c r="AI71" s="642"/>
      <c r="AJ71" s="642"/>
      <c r="AK71" s="642"/>
      <c r="AL71" s="642"/>
      <c r="AM71" s="642"/>
      <c r="AN71" s="642"/>
      <c r="AO71" s="642"/>
      <c r="AP71" s="642"/>
      <c r="AQ71" s="642"/>
      <c r="AR71" s="642"/>
      <c r="AS71" s="642"/>
      <c r="AT71" s="642"/>
      <c r="AU71" s="642"/>
      <c r="AV71" s="885"/>
    </row>
    <row r="72" spans="2:48" x14ac:dyDescent="0.25">
      <c r="B72" s="1171" t="s">
        <v>235</v>
      </c>
      <c r="C72" s="1166">
        <f t="shared" si="14"/>
        <v>65</v>
      </c>
      <c r="D72" s="1042">
        <f>'Tab. Sênior 2021'!C25</f>
        <v>44330</v>
      </c>
      <c r="E72" s="341">
        <f>'Tab. Sênior 2021'!D25</f>
        <v>0.8125</v>
      </c>
      <c r="F72" s="1042" t="str">
        <f>'Tab. Sênior 2021'!E25</f>
        <v>1º</v>
      </c>
      <c r="G72" s="1042" t="str">
        <f>'Tab. Sênior 2021'!F25</f>
        <v>(3º)</v>
      </c>
      <c r="H72" s="342" t="str">
        <f>IF(ISBLANK('Tab. Sênior 2021'!G25),"",'Tab. Sênior 2021'!G25)</f>
        <v/>
      </c>
      <c r="I72" s="342" t="s">
        <v>24</v>
      </c>
      <c r="J72" s="342" t="str">
        <f>IF(ISBLANK('Tab. Sênior 2021'!I25),"",'Tab. Sênior 2021'!I25)</f>
        <v/>
      </c>
      <c r="K72" s="1042" t="str">
        <f>'Tab. Sênior 2021'!J25</f>
        <v>(6º)</v>
      </c>
      <c r="L72" s="728"/>
      <c r="N72" s="639"/>
      <c r="O72" s="637"/>
      <c r="P72" s="638"/>
      <c r="Q72" s="639"/>
      <c r="R72" s="639"/>
      <c r="S72" s="639"/>
      <c r="T72" s="639"/>
      <c r="U72" s="639"/>
      <c r="V72" s="639"/>
      <c r="W72" s="639"/>
      <c r="X72" s="639"/>
      <c r="Y72" s="639"/>
      <c r="Z72" s="639"/>
      <c r="AA72" s="639"/>
      <c r="AB72" s="639"/>
      <c r="AC72" s="639"/>
      <c r="AD72" s="639"/>
      <c r="AE72" s="639"/>
      <c r="AF72" s="641"/>
      <c r="AG72" s="642"/>
      <c r="AH72" s="642"/>
      <c r="AI72" s="642"/>
      <c r="AJ72" s="642"/>
      <c r="AK72" s="642"/>
      <c r="AL72" s="642"/>
      <c r="AM72" s="642"/>
      <c r="AN72" s="642"/>
      <c r="AO72" s="642"/>
      <c r="AP72" s="642"/>
      <c r="AQ72" s="642"/>
      <c r="AR72" s="642"/>
      <c r="AS72" s="642"/>
      <c r="AT72" s="642"/>
      <c r="AU72" s="642"/>
      <c r="AV72" s="650"/>
    </row>
    <row r="73" spans="2:48" x14ac:dyDescent="0.25">
      <c r="B73" s="1171" t="s">
        <v>235</v>
      </c>
      <c r="C73" s="1166">
        <f t="shared" si="14"/>
        <v>66</v>
      </c>
      <c r="D73" s="1042">
        <f>'Tab. Sênior 2021'!C26</f>
        <v>44330</v>
      </c>
      <c r="E73" s="341">
        <f>'Tab. Sênior 2021'!D26</f>
        <v>0.875</v>
      </c>
      <c r="F73" s="1042" t="str">
        <f>'Tab. Sênior 2021'!E26</f>
        <v>2º</v>
      </c>
      <c r="G73" s="1042" t="str">
        <f>'Tab. Sênior 2021'!F26</f>
        <v>(4º)</v>
      </c>
      <c r="H73" s="342" t="str">
        <f>IF(ISBLANK('Tab. Sênior 2021'!G26),"",'Tab. Sênior 2021'!G26)</f>
        <v/>
      </c>
      <c r="I73" s="342" t="s">
        <v>24</v>
      </c>
      <c r="J73" s="342" t="str">
        <f>IF(ISBLANK('Tab. Sênior 2021'!I26),"",'Tab. Sênior 2021'!I26)</f>
        <v/>
      </c>
      <c r="K73" s="1042" t="str">
        <f>'Tab. Sênior 2021'!J26</f>
        <v>(5º)</v>
      </c>
      <c r="L73" s="511"/>
      <c r="N73" s="639"/>
      <c r="O73" s="637"/>
      <c r="P73" s="638"/>
      <c r="Q73" s="639"/>
      <c r="R73" s="639"/>
      <c r="S73" s="639"/>
      <c r="T73" s="639"/>
      <c r="U73" s="639"/>
      <c r="V73" s="639"/>
      <c r="W73" s="639"/>
      <c r="X73" s="639"/>
      <c r="Y73" s="639"/>
      <c r="Z73" s="639"/>
      <c r="AA73" s="639"/>
      <c r="AB73" s="639"/>
      <c r="AC73" s="639"/>
      <c r="AD73" s="639"/>
      <c r="AE73" s="639"/>
      <c r="AF73" s="641"/>
      <c r="AG73" s="642"/>
      <c r="AH73" s="642"/>
      <c r="AI73" s="642"/>
      <c r="AJ73" s="642"/>
      <c r="AK73" s="642"/>
      <c r="AL73" s="642"/>
      <c r="AM73" s="642"/>
      <c r="AN73" s="642"/>
      <c r="AO73" s="642"/>
      <c r="AP73" s="642"/>
      <c r="AQ73" s="642"/>
      <c r="AR73" s="642"/>
      <c r="AS73" s="642"/>
      <c r="AT73" s="642"/>
      <c r="AU73" s="642"/>
      <c r="AV73" s="650"/>
    </row>
    <row r="74" spans="2:48" x14ac:dyDescent="0.25">
      <c r="B74" s="1169" t="s">
        <v>117</v>
      </c>
      <c r="C74" s="1166">
        <f t="shared" si="14"/>
        <v>67</v>
      </c>
      <c r="D74" s="1048">
        <f>'Tab. Novos 2021'!C32</f>
        <v>44331</v>
      </c>
      <c r="E74" s="382">
        <f>'Tab. Novos 2021'!D32</f>
        <v>0.35416666666666669</v>
      </c>
      <c r="F74" s="1048" t="str">
        <f>'Tab. Novos 2021'!E32</f>
        <v>Único</v>
      </c>
      <c r="G74" s="1048" t="str">
        <f>'Tab. Novos 2021'!F32</f>
        <v xml:space="preserve">(2º) Colocado
</v>
      </c>
      <c r="H74" s="381" t="str">
        <f>IF(ISBLANK('Tab. Novos 2021'!G32),"",'Tab. Novos 2021'!G32)</f>
        <v/>
      </c>
      <c r="I74" s="884"/>
      <c r="J74" s="381" t="str">
        <f>IF(ISBLANK('Tab. Novos 2021'!I32),"",'Tab. Novos 2021'!I32)</f>
        <v/>
      </c>
      <c r="K74" s="1048" t="str">
        <f>'Tab. Novos 2021'!J32</f>
        <v xml:space="preserve">Vencedor (3º) ou (6º) 
</v>
      </c>
      <c r="L74" s="511"/>
      <c r="N74" s="1297" t="s">
        <v>364</v>
      </c>
      <c r="O74" s="637"/>
      <c r="P74" s="638"/>
      <c r="Q74" s="639"/>
      <c r="R74" s="639"/>
      <c r="S74" s="639"/>
      <c r="T74" s="639"/>
      <c r="U74" s="639"/>
      <c r="V74" s="639"/>
      <c r="W74" s="639"/>
      <c r="X74" s="639"/>
      <c r="Y74" s="639"/>
      <c r="Z74" s="639"/>
      <c r="AA74" s="639"/>
      <c r="AB74" s="639"/>
      <c r="AC74" s="639"/>
      <c r="AD74" s="639"/>
      <c r="AE74" s="639"/>
      <c r="AF74" s="641"/>
      <c r="AG74" s="642"/>
      <c r="AH74" s="642"/>
      <c r="AI74" s="642"/>
      <c r="AJ74" s="642"/>
      <c r="AK74" s="642"/>
      <c r="AL74" s="642"/>
      <c r="AM74" s="642"/>
      <c r="AN74" s="642"/>
      <c r="AO74" s="642"/>
      <c r="AP74" s="642"/>
      <c r="AQ74" s="642"/>
      <c r="AR74" s="642"/>
      <c r="AS74" s="642"/>
      <c r="AT74" s="642"/>
      <c r="AU74" s="642"/>
      <c r="AV74" s="650"/>
    </row>
    <row r="75" spans="2:48" x14ac:dyDescent="0.25">
      <c r="B75" s="1170" t="s">
        <v>160</v>
      </c>
      <c r="C75" s="1166">
        <f t="shared" si="14"/>
        <v>68</v>
      </c>
      <c r="D75" s="1045">
        <f>'Tab. Master 2021'!C47</f>
        <v>44331</v>
      </c>
      <c r="E75" s="355">
        <f>'Tab. Master 2021'!D47</f>
        <v>0.65625</v>
      </c>
      <c r="F75" s="1045" t="str">
        <f>'Tab. Master 2021'!E47</f>
        <v>1º</v>
      </c>
      <c r="G75" s="1045" t="str">
        <f>'Tab. Master 2021'!F47</f>
        <v>POTYGUAR</v>
      </c>
      <c r="H75" s="521" t="str">
        <f>IF(ISBLANK('Tab. Master 2021'!G47),"",'Tab. Master 2021'!G47)</f>
        <v/>
      </c>
      <c r="I75" s="521" t="s">
        <v>24</v>
      </c>
      <c r="J75" s="521" t="str">
        <f>IF(ISBLANK('Tab. Master 2021'!I47),"",'Tab. Master 2021'!I47)</f>
        <v/>
      </c>
      <c r="K75" s="1045" t="str">
        <f>'Tab. Master 2021'!J47</f>
        <v>MACAU</v>
      </c>
      <c r="L75" s="511"/>
      <c r="N75" s="1297" t="s">
        <v>365</v>
      </c>
      <c r="O75" s="637"/>
      <c r="P75" s="638"/>
      <c r="Q75" s="639"/>
      <c r="R75" s="639"/>
      <c r="S75" s="639"/>
      <c r="T75" s="639"/>
      <c r="U75" s="639"/>
      <c r="V75" s="639"/>
      <c r="W75" s="639"/>
      <c r="X75" s="639"/>
      <c r="Y75" s="639"/>
      <c r="Z75" s="639"/>
      <c r="AA75" s="639"/>
      <c r="AB75" s="639"/>
      <c r="AC75" s="639"/>
      <c r="AD75" s="639"/>
      <c r="AE75" s="639"/>
      <c r="AF75" s="641"/>
      <c r="AG75" s="642"/>
      <c r="AH75" s="642"/>
      <c r="AI75" s="642"/>
      <c r="AJ75" s="642"/>
      <c r="AK75" s="642"/>
      <c r="AL75" s="642"/>
      <c r="AM75" s="642"/>
      <c r="AN75" s="642"/>
      <c r="AO75" s="642"/>
      <c r="AP75" s="642"/>
      <c r="AQ75" s="642"/>
      <c r="AR75" s="642"/>
      <c r="AS75" s="642"/>
      <c r="AT75" s="642"/>
      <c r="AU75" s="642"/>
      <c r="AV75" s="650"/>
    </row>
    <row r="76" spans="2:48" x14ac:dyDescent="0.25">
      <c r="B76" s="1170" t="s">
        <v>160</v>
      </c>
      <c r="C76" s="1166">
        <f t="shared" si="14"/>
        <v>69</v>
      </c>
      <c r="D76" s="1045">
        <f>'Tab. Master 2021'!C48</f>
        <v>44331</v>
      </c>
      <c r="E76" s="355">
        <f>'Tab. Master 2021'!D48</f>
        <v>0.72222222222222221</v>
      </c>
      <c r="F76" s="1045" t="str">
        <f>'Tab. Master 2021'!E48</f>
        <v>2º</v>
      </c>
      <c r="G76" s="1045" t="str">
        <f>'Tab. Master 2021'!F48</f>
        <v>ASPEVE</v>
      </c>
      <c r="H76" s="521" t="str">
        <f>IF(ISBLANK('Tab. Master 2021'!G48),"",'Tab. Master 2021'!G48)</f>
        <v/>
      </c>
      <c r="I76" s="521" t="s">
        <v>24</v>
      </c>
      <c r="J76" s="521" t="str">
        <f>IF(ISBLANK('Tab. Master 2021'!I48),"",'Tab. Master 2021'!I48)</f>
        <v/>
      </c>
      <c r="K76" s="1045" t="str">
        <f>'Tab. Master 2021'!J48</f>
        <v>JUVENTUS</v>
      </c>
      <c r="L76" s="511"/>
      <c r="N76" s="639"/>
      <c r="O76" s="637"/>
      <c r="P76" s="638"/>
      <c r="Q76" s="639"/>
      <c r="R76" s="639"/>
      <c r="S76" s="639"/>
      <c r="T76" s="639"/>
      <c r="U76" s="639"/>
      <c r="V76" s="639"/>
      <c r="W76" s="639"/>
      <c r="X76" s="639"/>
      <c r="Y76" s="639"/>
      <c r="Z76" s="639"/>
      <c r="AA76" s="639"/>
      <c r="AB76" s="639"/>
      <c r="AC76" s="639"/>
      <c r="AD76" s="639"/>
      <c r="AE76" s="639"/>
      <c r="AF76" s="641"/>
      <c r="AG76" s="642"/>
      <c r="AH76" s="642"/>
      <c r="AI76" s="642"/>
      <c r="AJ76" s="642"/>
      <c r="AK76" s="642"/>
      <c r="AL76" s="642"/>
      <c r="AM76" s="642"/>
      <c r="AN76" s="642"/>
      <c r="AO76" s="642"/>
      <c r="AP76" s="642"/>
      <c r="AQ76" s="642"/>
      <c r="AR76" s="642"/>
      <c r="AS76" s="642"/>
      <c r="AT76" s="642"/>
      <c r="AU76" s="642"/>
      <c r="AV76" s="650"/>
    </row>
    <row r="77" spans="2:48" x14ac:dyDescent="0.25">
      <c r="B77" s="1169" t="s">
        <v>117</v>
      </c>
      <c r="C77" s="1166">
        <f t="shared" si="14"/>
        <v>70</v>
      </c>
      <c r="D77" s="1048">
        <f>'Tab. Novos 2021'!C33</f>
        <v>44332</v>
      </c>
      <c r="E77" s="382">
        <f>'Tab. Novos 2021'!D33</f>
        <v>0.35416666666666669</v>
      </c>
      <c r="F77" s="1048" t="str">
        <f>'Tab. Novos 2021'!E33</f>
        <v>Único</v>
      </c>
      <c r="G77" s="1048" t="str">
        <f>'Tab. Novos 2021'!F33</f>
        <v xml:space="preserve">(1º) Colocado
</v>
      </c>
      <c r="H77" s="381" t="str">
        <f>IF(ISBLANK('Tab. Novos 2021'!G33),"",'Tab. Novos 2021'!G33)</f>
        <v/>
      </c>
      <c r="I77" s="381" t="s">
        <v>24</v>
      </c>
      <c r="J77" s="381" t="str">
        <f>IF(ISBLANK('Tab. Novos 2021'!I33),"",'Tab. Novos 2021'!I33)</f>
        <v/>
      </c>
      <c r="K77" s="1048" t="str">
        <f>'Tab. Novos 2021'!J33</f>
        <v xml:space="preserve">Vencedor (4º) ou (5º) 
</v>
      </c>
      <c r="L77" s="510"/>
      <c r="N77" s="639"/>
      <c r="O77" s="637"/>
      <c r="P77" s="638"/>
      <c r="Q77" s="639"/>
      <c r="R77" s="639"/>
      <c r="S77" s="639"/>
      <c r="T77" s="639"/>
      <c r="U77" s="639"/>
      <c r="V77" s="639"/>
      <c r="W77" s="639"/>
      <c r="X77" s="639"/>
      <c r="Y77" s="639"/>
      <c r="Z77" s="639"/>
      <c r="AA77" s="639"/>
      <c r="AB77" s="639"/>
      <c r="AC77" s="639"/>
      <c r="AD77" s="639"/>
      <c r="AE77" s="639"/>
      <c r="AF77" s="641"/>
      <c r="AG77" s="642"/>
      <c r="AH77" s="642"/>
      <c r="AI77" s="642"/>
      <c r="AJ77" s="642"/>
      <c r="AK77" s="642"/>
      <c r="AL77" s="642"/>
      <c r="AM77" s="642"/>
      <c r="AN77" s="642"/>
      <c r="AO77" s="642"/>
      <c r="AP77" s="642"/>
      <c r="AQ77" s="642"/>
      <c r="AR77" s="642"/>
      <c r="AS77" s="642"/>
      <c r="AT77" s="642"/>
      <c r="AU77" s="642"/>
      <c r="AV77" s="650"/>
    </row>
    <row r="78" spans="2:48" x14ac:dyDescent="0.25">
      <c r="B78" s="1171" t="s">
        <v>235</v>
      </c>
      <c r="C78" s="1166">
        <f t="shared" si="14"/>
        <v>71</v>
      </c>
      <c r="D78" s="1042">
        <f>'Tab. Sênior 2021'!C27</f>
        <v>44335</v>
      </c>
      <c r="E78" s="341">
        <f>'Tab. Sênior 2021'!D27</f>
        <v>0.8125</v>
      </c>
      <c r="F78" s="1042" t="str">
        <f>'Tab. Sênior 2021'!E27</f>
        <v>1º</v>
      </c>
      <c r="G78" s="1042" t="str">
        <f>'Tab. Sênior 2021'!F27</f>
        <v>(6º)</v>
      </c>
      <c r="H78" s="342" t="str">
        <f>IF(ISBLANK('Tab. Sênior 2021'!G27),"",'Tab. Sênior 2021'!G27)</f>
        <v/>
      </c>
      <c r="I78" s="342" t="s">
        <v>24</v>
      </c>
      <c r="J78" s="342" t="str">
        <f>IF(ISBLANK('Tab. Sênior 2021'!I27),"",'Tab. Sênior 2021'!I27)</f>
        <v/>
      </c>
      <c r="K78" s="1042" t="str">
        <f>'Tab. Sênior 2021'!J27</f>
        <v>(3º)</v>
      </c>
      <c r="L78" s="510"/>
      <c r="N78" s="639"/>
      <c r="O78" s="637"/>
      <c r="P78" s="638"/>
      <c r="Q78" s="639"/>
      <c r="R78" s="639"/>
      <c r="S78" s="639"/>
      <c r="T78" s="639"/>
      <c r="U78" s="639"/>
      <c r="V78" s="639"/>
      <c r="W78" s="639"/>
      <c r="X78" s="639"/>
      <c r="Y78" s="639"/>
      <c r="Z78" s="639"/>
      <c r="AA78" s="639"/>
      <c r="AB78" s="639"/>
      <c r="AC78" s="639"/>
      <c r="AD78" s="639"/>
      <c r="AE78" s="639"/>
      <c r="AF78" s="641"/>
      <c r="AG78" s="642"/>
      <c r="AH78" s="642"/>
      <c r="AI78" s="642"/>
      <c r="AJ78" s="642"/>
      <c r="AK78" s="642"/>
      <c r="AL78" s="642"/>
      <c r="AM78" s="642"/>
      <c r="AN78" s="642"/>
      <c r="AO78" s="642"/>
      <c r="AP78" s="642"/>
      <c r="AQ78" s="642"/>
      <c r="AR78" s="642"/>
      <c r="AS78" s="642"/>
      <c r="AT78" s="642"/>
      <c r="AU78" s="642"/>
      <c r="AV78" s="650"/>
    </row>
    <row r="79" spans="2:48" x14ac:dyDescent="0.25">
      <c r="B79" s="1171" t="s">
        <v>235</v>
      </c>
      <c r="C79" s="1166">
        <f t="shared" si="14"/>
        <v>72</v>
      </c>
      <c r="D79" s="1042">
        <f>'Tab. Sênior 2021'!C28</f>
        <v>44335</v>
      </c>
      <c r="E79" s="341">
        <f>'Tab. Sênior 2021'!D28</f>
        <v>0.875</v>
      </c>
      <c r="F79" s="1042" t="str">
        <f>'Tab. Sênior 2021'!E28</f>
        <v>2º</v>
      </c>
      <c r="G79" s="1042" t="str">
        <f>'Tab. Sênior 2021'!F28</f>
        <v>(5º)</v>
      </c>
      <c r="H79" s="342" t="str">
        <f>IF(ISBLANK('Tab. Sênior 2021'!G28),"",'Tab. Sênior 2021'!G28)</f>
        <v/>
      </c>
      <c r="I79" s="342" t="s">
        <v>24</v>
      </c>
      <c r="J79" s="342" t="str">
        <f>IF(ISBLANK('Tab. Sênior 2021'!I28),"",'Tab. Sênior 2021'!I28)</f>
        <v/>
      </c>
      <c r="K79" s="1042" t="str">
        <f>'Tab. Sênior 2021'!J28</f>
        <v>(4º)</v>
      </c>
      <c r="L79" s="510"/>
      <c r="N79" s="639"/>
      <c r="O79" s="637"/>
      <c r="P79" s="638"/>
      <c r="Q79" s="639"/>
      <c r="R79" s="639"/>
      <c r="S79" s="639"/>
      <c r="T79" s="639"/>
      <c r="U79" s="639"/>
      <c r="V79" s="639"/>
      <c r="W79" s="639"/>
      <c r="X79" s="639"/>
      <c r="Y79" s="639"/>
      <c r="Z79" s="639"/>
      <c r="AA79" s="639"/>
      <c r="AB79" s="639"/>
      <c r="AC79" s="639"/>
      <c r="AD79" s="639"/>
      <c r="AE79" s="639"/>
      <c r="AF79" s="641"/>
      <c r="AG79" s="642"/>
      <c r="AH79" s="642"/>
      <c r="AI79" s="642"/>
      <c r="AJ79" s="642"/>
      <c r="AK79" s="642"/>
      <c r="AL79" s="642"/>
      <c r="AM79" s="642"/>
      <c r="AN79" s="642"/>
      <c r="AO79" s="642"/>
      <c r="AP79" s="642"/>
      <c r="AQ79" s="642"/>
      <c r="AR79" s="642"/>
      <c r="AS79" s="642"/>
      <c r="AT79" s="642"/>
      <c r="AU79" s="642"/>
      <c r="AV79" s="650"/>
    </row>
    <row r="80" spans="2:48" x14ac:dyDescent="0.25">
      <c r="B80" s="1170" t="s">
        <v>160</v>
      </c>
      <c r="C80" s="1166">
        <f t="shared" si="14"/>
        <v>73</v>
      </c>
      <c r="D80" s="1045">
        <f>'Tab. Master 2021'!C50</f>
        <v>44337</v>
      </c>
      <c r="E80" s="355">
        <f>'Tab. Master 2021'!D50</f>
        <v>0.8125</v>
      </c>
      <c r="F80" s="1045" t="str">
        <f>'Tab. Master 2021'!E50</f>
        <v>1º</v>
      </c>
      <c r="G80" s="1045" t="str">
        <f>'Tab. Master 2021'!F50</f>
        <v>JUVENTUS</v>
      </c>
      <c r="H80" s="521" t="str">
        <f>IF(ISBLANK('Tab. Master 2021'!G50),"",'Tab. Master 2021'!G50)</f>
        <v/>
      </c>
      <c r="I80" s="521" t="s">
        <v>24</v>
      </c>
      <c r="J80" s="521" t="str">
        <f>IF(ISBLANK('Tab. Master 2021'!I50),"",'Tab. Master 2021'!I50)</f>
        <v/>
      </c>
      <c r="K80" s="1045" t="str">
        <f>'Tab. Master 2021'!J50</f>
        <v>VITÓRIA</v>
      </c>
      <c r="L80" s="510"/>
      <c r="N80" s="639"/>
      <c r="O80" s="637"/>
      <c r="P80" s="638"/>
      <c r="Q80" s="639"/>
      <c r="R80" s="639"/>
      <c r="S80" s="639"/>
      <c r="T80" s="639"/>
      <c r="U80" s="639"/>
      <c r="V80" s="639"/>
      <c r="W80" s="639"/>
      <c r="X80" s="639"/>
      <c r="Y80" s="639"/>
      <c r="Z80" s="639"/>
      <c r="AA80" s="639"/>
      <c r="AB80" s="639"/>
      <c r="AC80" s="639"/>
      <c r="AD80" s="639"/>
      <c r="AE80" s="639"/>
      <c r="AF80" s="641"/>
      <c r="AG80" s="642"/>
      <c r="AH80" s="642"/>
      <c r="AI80" s="642"/>
      <c r="AJ80" s="642"/>
      <c r="AK80" s="642"/>
      <c r="AL80" s="642"/>
      <c r="AM80" s="642"/>
      <c r="AN80" s="642"/>
      <c r="AO80" s="642"/>
      <c r="AP80" s="642"/>
      <c r="AQ80" s="642"/>
      <c r="AR80" s="642"/>
      <c r="AS80" s="642"/>
      <c r="AT80" s="642"/>
      <c r="AU80" s="642"/>
      <c r="AV80" s="650"/>
    </row>
    <row r="81" spans="2:48" x14ac:dyDescent="0.25">
      <c r="B81" s="1170" t="s">
        <v>160</v>
      </c>
      <c r="C81" s="1166">
        <f t="shared" si="14"/>
        <v>74</v>
      </c>
      <c r="D81" s="1045">
        <f>'Tab. Master 2021'!C51</f>
        <v>44337</v>
      </c>
      <c r="E81" s="355">
        <f>'Tab. Master 2021'!D51</f>
        <v>0.875</v>
      </c>
      <c r="F81" s="1045" t="str">
        <f>'Tab. Master 2021'!E51</f>
        <v>2º</v>
      </c>
      <c r="G81" s="1296" t="str">
        <f>'Tab. Master 2021'!F51</f>
        <v>XAREU</v>
      </c>
      <c r="H81" s="521" t="str">
        <f>IF(ISBLANK('Tab. Master 2021'!G51),"",'Tab. Master 2021'!G51)</f>
        <v/>
      </c>
      <c r="I81" s="521" t="s">
        <v>24</v>
      </c>
      <c r="J81" s="521" t="str">
        <f>IF(ISBLANK('Tab. Master 2021'!I51),"",'Tab. Master 2021'!I51)</f>
        <v/>
      </c>
      <c r="K81" s="1045" t="str">
        <f>'Tab. Master 2021'!J51</f>
        <v>PSG</v>
      </c>
      <c r="L81" s="510"/>
      <c r="N81" s="639"/>
      <c r="O81" s="637"/>
      <c r="P81" s="638"/>
      <c r="Q81" s="639"/>
      <c r="R81" s="639"/>
      <c r="S81" s="639"/>
      <c r="T81" s="639"/>
      <c r="U81" s="639"/>
      <c r="V81" s="639"/>
      <c r="W81" s="639"/>
      <c r="X81" s="639"/>
      <c r="Y81" s="639"/>
      <c r="Z81" s="639"/>
      <c r="AA81" s="639"/>
      <c r="AB81" s="639"/>
      <c r="AC81" s="639"/>
      <c r="AD81" s="639"/>
      <c r="AE81" s="639"/>
      <c r="AF81" s="641"/>
      <c r="AG81" s="642"/>
      <c r="AH81" s="642"/>
      <c r="AI81" s="642"/>
      <c r="AJ81" s="642"/>
      <c r="AK81" s="642"/>
      <c r="AL81" s="642"/>
      <c r="AM81" s="642"/>
      <c r="AN81" s="642"/>
      <c r="AO81" s="642"/>
      <c r="AP81" s="642"/>
      <c r="AQ81" s="642"/>
      <c r="AR81" s="642"/>
      <c r="AS81" s="642"/>
      <c r="AT81" s="642"/>
      <c r="AU81" s="642"/>
      <c r="AV81" s="650"/>
    </row>
    <row r="82" spans="2:48" x14ac:dyDescent="0.25">
      <c r="B82" s="1169" t="s">
        <v>117</v>
      </c>
      <c r="C82" s="1166">
        <f t="shared" si="14"/>
        <v>75</v>
      </c>
      <c r="D82" s="1048">
        <f>'Tab. Novos 2021'!C34</f>
        <v>44338</v>
      </c>
      <c r="E82" s="382">
        <f>'Tab. Novos 2021'!D34</f>
        <v>0.35416666666666669</v>
      </c>
      <c r="F82" s="1048" t="str">
        <f>'Tab. Novos 2021'!E34</f>
        <v>Único</v>
      </c>
      <c r="G82" s="1048" t="str">
        <f>'Tab. Novos 2021'!F34</f>
        <v xml:space="preserve">Vencedor (4º) ou (5º) 
</v>
      </c>
      <c r="H82" s="381" t="str">
        <f>IF(ISBLANK('Tab. Novos 2021'!G34),"",'Tab. Novos 2021'!G34)</f>
        <v/>
      </c>
      <c r="I82" s="381" t="s">
        <v>24</v>
      </c>
      <c r="J82" s="381" t="str">
        <f>IF(ISBLANK('Tab. Novos 2021'!I34),"",'Tab. Novos 2021'!I34)</f>
        <v/>
      </c>
      <c r="K82" s="1048" t="str">
        <f>'Tab. Novos 2021'!J34</f>
        <v xml:space="preserve">(1º) Colocado
</v>
      </c>
      <c r="L82" s="510"/>
      <c r="N82" s="639"/>
      <c r="O82" s="637"/>
      <c r="P82" s="638"/>
      <c r="Q82" s="639"/>
      <c r="R82" s="639"/>
      <c r="S82" s="639"/>
      <c r="T82" s="639"/>
      <c r="U82" s="639"/>
      <c r="V82" s="639"/>
      <c r="W82" s="639"/>
      <c r="X82" s="639"/>
      <c r="Y82" s="639"/>
      <c r="Z82" s="639"/>
      <c r="AA82" s="639"/>
      <c r="AB82" s="639"/>
      <c r="AC82" s="639"/>
      <c r="AD82" s="639"/>
      <c r="AE82" s="639"/>
      <c r="AF82" s="641"/>
      <c r="AG82" s="642"/>
      <c r="AH82" s="642"/>
      <c r="AI82" s="642"/>
      <c r="AJ82" s="642"/>
      <c r="AK82" s="642"/>
      <c r="AL82" s="642"/>
      <c r="AM82" s="642"/>
      <c r="AN82" s="642"/>
      <c r="AO82" s="642"/>
      <c r="AP82" s="642"/>
      <c r="AQ82" s="642"/>
      <c r="AR82" s="642"/>
      <c r="AS82" s="642"/>
      <c r="AT82" s="642"/>
      <c r="AU82" s="642"/>
      <c r="AV82" s="650"/>
    </row>
    <row r="83" spans="2:48" x14ac:dyDescent="0.25">
      <c r="B83" s="1170" t="s">
        <v>160</v>
      </c>
      <c r="C83" s="1166">
        <f t="shared" si="14"/>
        <v>76</v>
      </c>
      <c r="D83" s="1045">
        <f>'Tab. Master 2021'!C52</f>
        <v>44338</v>
      </c>
      <c r="E83" s="355">
        <f>'Tab. Master 2021'!D52</f>
        <v>0.65625</v>
      </c>
      <c r="F83" s="1045" t="str">
        <f>'Tab. Master 2021'!E52</f>
        <v>1º</v>
      </c>
      <c r="G83" s="1045" t="str">
        <f>'Tab. Master 2021'!F52</f>
        <v>SEDE</v>
      </c>
      <c r="H83" s="521" t="str">
        <f>IF(ISBLANK('Tab. Master 2021'!G52),"",'Tab. Master 2021'!G52)</f>
        <v/>
      </c>
      <c r="I83" s="521" t="s">
        <v>24</v>
      </c>
      <c r="J83" s="521" t="str">
        <f>IF(ISBLANK('Tab. Master 2021'!I52),"",'Tab. Master 2021'!I52)</f>
        <v/>
      </c>
      <c r="K83" s="1045" t="str">
        <f>'Tab. Master 2021'!J52</f>
        <v>ASPEVE</v>
      </c>
      <c r="L83" s="510"/>
      <c r="N83" s="639"/>
      <c r="O83" s="637"/>
      <c r="P83" s="638"/>
      <c r="Q83" s="639"/>
      <c r="R83" s="639"/>
      <c r="S83" s="639"/>
      <c r="T83" s="639"/>
      <c r="U83" s="639"/>
      <c r="V83" s="639"/>
      <c r="W83" s="639"/>
      <c r="X83" s="639"/>
      <c r="Y83" s="639"/>
      <c r="Z83" s="639"/>
      <c r="AA83" s="639"/>
      <c r="AB83" s="639"/>
      <c r="AC83" s="639"/>
      <c r="AD83" s="639"/>
      <c r="AE83" s="639"/>
      <c r="AF83" s="641"/>
      <c r="AG83" s="642"/>
      <c r="AH83" s="642"/>
      <c r="AI83" s="642"/>
      <c r="AJ83" s="642"/>
      <c r="AK83" s="642"/>
      <c r="AL83" s="642"/>
      <c r="AM83" s="642"/>
      <c r="AN83" s="642"/>
      <c r="AO83" s="642"/>
      <c r="AP83" s="642"/>
      <c r="AQ83" s="642"/>
      <c r="AR83" s="642"/>
      <c r="AS83" s="642"/>
      <c r="AT83" s="642"/>
      <c r="AU83" s="642"/>
      <c r="AV83" s="650"/>
    </row>
    <row r="84" spans="2:48" x14ac:dyDescent="0.25">
      <c r="B84" s="1170" t="s">
        <v>160</v>
      </c>
      <c r="C84" s="1166">
        <f t="shared" si="14"/>
        <v>77</v>
      </c>
      <c r="D84" s="1045">
        <f>'Tab. Master 2021'!C53</f>
        <v>44338</v>
      </c>
      <c r="E84" s="355">
        <f>'Tab. Master 2021'!D53</f>
        <v>0.66666666666666663</v>
      </c>
      <c r="F84" s="1045" t="str">
        <f>'Tab. Master 2021'!E53</f>
        <v>2º</v>
      </c>
      <c r="G84" s="1045" t="str">
        <f>'Tab. Master 2021'!F53</f>
        <v>POTYGUAR</v>
      </c>
      <c r="H84" s="521" t="str">
        <f>IF(ISBLANK('Tab. Master 2021'!G53),"",'Tab. Master 2021'!G53)</f>
        <v/>
      </c>
      <c r="I84" s="521" t="s">
        <v>24</v>
      </c>
      <c r="J84" s="521" t="str">
        <f>IF(ISBLANK('Tab. Master 2021'!I53),"",'Tab. Master 2021'!I53)</f>
        <v/>
      </c>
      <c r="K84" s="1045" t="str">
        <f>'Tab. Master 2021'!J53</f>
        <v>JUVENTUDE</v>
      </c>
      <c r="L84" s="510"/>
      <c r="N84" s="639"/>
      <c r="O84" s="637"/>
      <c r="P84" s="638"/>
      <c r="Q84" s="639"/>
      <c r="R84" s="639"/>
      <c r="S84" s="639"/>
      <c r="T84" s="639"/>
      <c r="U84" s="639"/>
      <c r="V84" s="639"/>
      <c r="W84" s="639"/>
      <c r="X84" s="639"/>
      <c r="Y84" s="639"/>
      <c r="Z84" s="639"/>
      <c r="AA84" s="639"/>
      <c r="AB84" s="639"/>
      <c r="AC84" s="639"/>
      <c r="AD84" s="639"/>
      <c r="AE84" s="639"/>
      <c r="AF84" s="641"/>
      <c r="AG84" s="642"/>
      <c r="AH84" s="642"/>
      <c r="AI84" s="642"/>
      <c r="AJ84" s="642"/>
      <c r="AK84" s="642"/>
      <c r="AL84" s="642"/>
      <c r="AM84" s="642"/>
      <c r="AN84" s="642"/>
      <c r="AO84" s="642"/>
      <c r="AP84" s="642"/>
      <c r="AQ84" s="642"/>
      <c r="AR84" s="642"/>
      <c r="AS84" s="642"/>
      <c r="AT84" s="642"/>
      <c r="AU84" s="642"/>
      <c r="AV84" s="650"/>
    </row>
    <row r="85" spans="2:48" ht="15.75" x14ac:dyDescent="0.25">
      <c r="B85" s="1169" t="s">
        <v>117</v>
      </c>
      <c r="C85" s="1166">
        <f t="shared" si="14"/>
        <v>78</v>
      </c>
      <c r="D85" s="1048">
        <f>'Tab. Novos 2021'!C35</f>
        <v>44339</v>
      </c>
      <c r="E85" s="382">
        <f>'Tab. Novos 2021'!D35</f>
        <v>0.35416666666666669</v>
      </c>
      <c r="F85" s="1048" t="str">
        <f>'Tab. Novos 2021'!E35</f>
        <v>Único</v>
      </c>
      <c r="G85" s="1048" t="str">
        <f>'Tab. Novos 2021'!F35</f>
        <v xml:space="preserve">Vencedor (3º) ou (6º) 
</v>
      </c>
      <c r="H85" s="381" t="str">
        <f>IF(ISBLANK('Tab. Novos 2021'!G35),"",'Tab. Novos 2021'!G35)</f>
        <v/>
      </c>
      <c r="I85" s="381" t="s">
        <v>24</v>
      </c>
      <c r="J85" s="381" t="str">
        <f>IF(ISBLANK('Tab. Novos 2021'!I35),"",'Tab. Novos 2021'!I35)</f>
        <v/>
      </c>
      <c r="K85" s="1048" t="str">
        <f>'Tab. Novos 2021'!J35</f>
        <v xml:space="preserve">(2º) Colocado
</v>
      </c>
      <c r="L85" s="511"/>
      <c r="N85" s="1346"/>
      <c r="O85" s="1346"/>
      <c r="P85" s="1346"/>
      <c r="Q85" s="1346"/>
      <c r="R85" s="903"/>
      <c r="S85" s="639"/>
      <c r="T85" s="639"/>
      <c r="U85" s="639"/>
      <c r="V85" s="639"/>
      <c r="W85" s="639"/>
      <c r="X85" s="639"/>
      <c r="Y85" s="639"/>
      <c r="Z85" s="639"/>
      <c r="AA85" s="639"/>
      <c r="AB85" s="639"/>
      <c r="AC85" s="639"/>
      <c r="AD85" s="639"/>
      <c r="AE85" s="639"/>
      <c r="AF85" s="641"/>
      <c r="AG85" s="642"/>
      <c r="AH85" s="642"/>
      <c r="AI85" s="642"/>
      <c r="AJ85" s="642"/>
      <c r="AK85" s="642"/>
      <c r="AL85" s="642"/>
      <c r="AM85" s="642"/>
      <c r="AN85" s="642"/>
      <c r="AO85" s="642"/>
      <c r="AP85" s="642"/>
      <c r="AQ85" s="642"/>
      <c r="AR85" s="642"/>
      <c r="AS85" s="642"/>
      <c r="AT85" s="642"/>
      <c r="AU85" s="642"/>
      <c r="AV85" s="650"/>
    </row>
    <row r="86" spans="2:48" x14ac:dyDescent="0.25">
      <c r="B86" s="1171" t="s">
        <v>235</v>
      </c>
      <c r="C86" s="1166">
        <f t="shared" si="14"/>
        <v>79</v>
      </c>
      <c r="D86" s="1042">
        <f>'Tab. Sênior 2021'!C31</f>
        <v>44342</v>
      </c>
      <c r="E86" s="341">
        <f>'Tab. Sênior 2021'!D31</f>
        <v>0.8125</v>
      </c>
      <c r="F86" s="1042" t="str">
        <f>'Tab. Sênior 2021'!E31</f>
        <v>1º</v>
      </c>
      <c r="G86" s="1042" t="str">
        <f>'Tab. Sênior 2021'!F31</f>
        <v xml:space="preserve">(1º) Colocado
</v>
      </c>
      <c r="H86" s="342" t="str">
        <f>IF(ISBLANK('Tab. Sênior 2021'!G31),"",'Tab. Sênior 2021'!G31)</f>
        <v/>
      </c>
      <c r="I86" s="342" t="s">
        <v>24</v>
      </c>
      <c r="J86" s="342" t="str">
        <f>IF(ISBLANK('Tab. Sênior 2021'!I31),"",'Tab. Sênior 2021'!I31)</f>
        <v/>
      </c>
      <c r="K86" s="1042" t="str">
        <f>'Tab. Sênior 2021'!J31</f>
        <v xml:space="preserve">Vencedor (4º) ou (5º) 
</v>
      </c>
      <c r="L86" s="511"/>
      <c r="N86" s="639"/>
      <c r="O86" s="637"/>
      <c r="P86" s="638"/>
      <c r="Q86" s="639"/>
      <c r="R86" s="639"/>
      <c r="S86" s="639"/>
      <c r="T86" s="639"/>
      <c r="U86" s="639"/>
      <c r="V86" s="639"/>
      <c r="W86" s="639"/>
      <c r="X86" s="639"/>
      <c r="Y86" s="639"/>
      <c r="Z86" s="639"/>
      <c r="AA86" s="639"/>
      <c r="AB86" s="639"/>
      <c r="AC86" s="639"/>
      <c r="AD86" s="639"/>
      <c r="AE86" s="639"/>
      <c r="AF86" s="641"/>
      <c r="AG86" s="642"/>
      <c r="AH86" s="642"/>
      <c r="AI86" s="642"/>
      <c r="AJ86" s="642"/>
      <c r="AK86" s="642"/>
      <c r="AL86" s="642"/>
      <c r="AM86" s="642"/>
      <c r="AN86" s="642"/>
      <c r="AO86" s="642"/>
      <c r="AP86" s="642"/>
      <c r="AQ86" s="642"/>
      <c r="AR86" s="642"/>
      <c r="AS86" s="642"/>
      <c r="AT86" s="642"/>
      <c r="AU86" s="642"/>
      <c r="AV86" s="650"/>
    </row>
    <row r="87" spans="2:48" x14ac:dyDescent="0.25">
      <c r="B87" s="1171" t="s">
        <v>235</v>
      </c>
      <c r="C87" s="1166">
        <f t="shared" si="14"/>
        <v>80</v>
      </c>
      <c r="D87" s="1042">
        <f>'Tab. Sênior 2021'!C32</f>
        <v>44342</v>
      </c>
      <c r="E87" s="341">
        <f>'Tab. Sênior 2021'!D32</f>
        <v>0.875</v>
      </c>
      <c r="F87" s="1042" t="str">
        <f>'Tab. Sênior 2021'!E32</f>
        <v>2º</v>
      </c>
      <c r="G87" s="1042" t="str">
        <f>'Tab. Sênior 2021'!F32</f>
        <v xml:space="preserve">(2º) Colocado
</v>
      </c>
      <c r="H87" s="342" t="str">
        <f>IF(ISBLANK('Tab. Sênior 2021'!G32),"",'Tab. Sênior 2021'!G32)</f>
        <v/>
      </c>
      <c r="I87" s="342" t="s">
        <v>24</v>
      </c>
      <c r="J87" s="342" t="str">
        <f>IF(ISBLANK('Tab. Sênior 2021'!I32),"",'Tab. Sênior 2021'!I32)</f>
        <v/>
      </c>
      <c r="K87" s="1042" t="str">
        <f>'Tab. Sênior 2021'!J32</f>
        <v xml:space="preserve">Vencedor (3º) ou (6º) 
</v>
      </c>
      <c r="L87" s="511"/>
      <c r="N87" s="1346"/>
      <c r="O87" s="1346"/>
      <c r="P87" s="1346"/>
      <c r="Q87" s="1346"/>
      <c r="R87" s="1346"/>
      <c r="S87" s="1346"/>
      <c r="T87" s="1346"/>
      <c r="U87" s="1346"/>
      <c r="V87" s="1346"/>
      <c r="W87" s="1346"/>
      <c r="X87" s="1346"/>
      <c r="Y87" s="1346"/>
      <c r="Z87" s="1346"/>
      <c r="AA87" s="1346"/>
      <c r="AB87" s="1346"/>
      <c r="AC87" s="1346"/>
      <c r="AD87" s="1346"/>
      <c r="AE87" s="1346"/>
      <c r="AF87" s="1346"/>
      <c r="AG87" s="1346"/>
      <c r="AH87" s="1346"/>
      <c r="AI87" s="1346"/>
      <c r="AJ87" s="1346"/>
      <c r="AK87" s="1346"/>
      <c r="AL87" s="1346"/>
      <c r="AM87" s="1346"/>
      <c r="AN87" s="1346"/>
      <c r="AO87" s="1346"/>
      <c r="AP87" s="1346"/>
      <c r="AQ87" s="1346"/>
      <c r="AR87" s="1346"/>
      <c r="AS87" s="1346"/>
      <c r="AT87" s="1346"/>
      <c r="AU87" s="1346"/>
      <c r="AV87" s="1346"/>
    </row>
    <row r="88" spans="2:48" x14ac:dyDescent="0.25">
      <c r="B88" s="1170" t="s">
        <v>160</v>
      </c>
      <c r="C88" s="1166">
        <f t="shared" si="14"/>
        <v>81</v>
      </c>
      <c r="D88" s="1045">
        <f>'Tab. Master 2021'!C55</f>
        <v>44344</v>
      </c>
      <c r="E88" s="355">
        <f>'Tab. Master 2021'!D55</f>
        <v>0.8125</v>
      </c>
      <c r="F88" s="1045" t="str">
        <f>'Tab. Master 2021'!E55</f>
        <v>1º</v>
      </c>
      <c r="G88" s="1045" t="str">
        <f>'Tab. Master 2021'!F55</f>
        <v xml:space="preserve">(1º) Colocado
</v>
      </c>
      <c r="H88" s="521" t="str">
        <f>IF(ISBLANK('Tab. Master 2021'!G55),"",'Tab. Master 2021'!G55)</f>
        <v/>
      </c>
      <c r="I88" s="521" t="s">
        <v>24</v>
      </c>
      <c r="J88" s="521" t="str">
        <f>IF(ISBLANK('Tab. Master 2021'!I55),"",'Tab. Master 2021'!I55)</f>
        <v/>
      </c>
      <c r="K88" s="1045" t="str">
        <f>'Tab. Master 2021'!J55</f>
        <v xml:space="preserve">(4º) Colocado
</v>
      </c>
      <c r="L88" s="511"/>
      <c r="N88" s="860"/>
      <c r="O88" s="860"/>
      <c r="P88" s="860"/>
      <c r="Q88" s="860"/>
      <c r="R88" s="860"/>
      <c r="S88" s="860"/>
      <c r="T88" s="860"/>
      <c r="U88" s="860"/>
      <c r="V88" s="860"/>
      <c r="W88" s="860"/>
      <c r="X88" s="860"/>
      <c r="Y88" s="860"/>
      <c r="Z88" s="860"/>
      <c r="AA88" s="860"/>
      <c r="AB88" s="860"/>
      <c r="AC88" s="860"/>
      <c r="AD88" s="860"/>
      <c r="AE88" s="860"/>
      <c r="AF88" s="860"/>
      <c r="AG88" s="860"/>
      <c r="AH88" s="860"/>
      <c r="AI88" s="860"/>
      <c r="AJ88" s="860"/>
      <c r="AK88" s="860"/>
      <c r="AL88" s="860"/>
      <c r="AM88" s="860"/>
      <c r="AN88" s="860"/>
      <c r="AO88" s="860"/>
      <c r="AP88" s="860"/>
      <c r="AQ88" s="860"/>
      <c r="AR88" s="860"/>
      <c r="AS88" s="860"/>
      <c r="AT88" s="860"/>
      <c r="AU88" s="860"/>
      <c r="AV88" s="860"/>
    </row>
    <row r="89" spans="2:48" x14ac:dyDescent="0.25">
      <c r="B89" s="1170" t="s">
        <v>160</v>
      </c>
      <c r="C89" s="1166">
        <f t="shared" si="14"/>
        <v>82</v>
      </c>
      <c r="D89" s="1045">
        <f>'Tab. Master 2021'!C56</f>
        <v>44344</v>
      </c>
      <c r="E89" s="355">
        <f>'Tab. Master 2021'!D56</f>
        <v>0.875</v>
      </c>
      <c r="F89" s="1045" t="str">
        <f>'Tab. Master 2021'!E56</f>
        <v>2º</v>
      </c>
      <c r="G89" s="1045" t="str">
        <f>'Tab. Master 2021'!F56</f>
        <v xml:space="preserve">(2º)Colocado
</v>
      </c>
      <c r="H89" s="521" t="str">
        <f>IF(ISBLANK('Tab. Master 2021'!G56),"",'Tab. Master 2021'!G56)</f>
        <v/>
      </c>
      <c r="I89" s="521" t="s">
        <v>24</v>
      </c>
      <c r="J89" s="521" t="str">
        <f>IF(ISBLANK('Tab. Master 2021'!I56),"",'Tab. Master 2021'!I56)</f>
        <v/>
      </c>
      <c r="K89" s="1045" t="str">
        <f>'Tab. Master 2021'!J56</f>
        <v xml:space="preserve">(3º)Colocado
</v>
      </c>
      <c r="L89" s="511"/>
      <c r="N89" s="860"/>
      <c r="O89" s="860"/>
      <c r="P89" s="860"/>
      <c r="Q89" s="860"/>
      <c r="R89" s="860"/>
      <c r="S89" s="860"/>
      <c r="T89" s="860"/>
      <c r="U89" s="860"/>
      <c r="V89" s="860"/>
      <c r="W89" s="860"/>
      <c r="X89" s="860"/>
      <c r="Y89" s="860"/>
      <c r="Z89" s="860"/>
      <c r="AA89" s="860"/>
      <c r="AB89" s="860"/>
      <c r="AC89" s="860"/>
      <c r="AD89" s="860"/>
      <c r="AE89" s="860"/>
      <c r="AF89" s="860"/>
      <c r="AG89" s="860"/>
      <c r="AH89" s="860"/>
      <c r="AI89" s="860"/>
      <c r="AJ89" s="860"/>
      <c r="AK89" s="860"/>
      <c r="AL89" s="860"/>
      <c r="AM89" s="860"/>
      <c r="AN89" s="860"/>
      <c r="AO89" s="860"/>
      <c r="AP89" s="860"/>
      <c r="AQ89" s="860"/>
      <c r="AR89" s="860"/>
      <c r="AS89" s="860"/>
      <c r="AT89" s="860"/>
      <c r="AU89" s="860"/>
      <c r="AV89" s="860"/>
    </row>
    <row r="90" spans="2:48" x14ac:dyDescent="0.25">
      <c r="B90" s="1169" t="s">
        <v>117</v>
      </c>
      <c r="C90" s="1166">
        <f t="shared" si="14"/>
        <v>83</v>
      </c>
      <c r="D90" s="1048">
        <f>'Tab. Novos 2021'!C37</f>
        <v>44346</v>
      </c>
      <c r="E90" s="382">
        <f>'Tab. Novos 2021'!D37</f>
        <v>0.35416666666666669</v>
      </c>
      <c r="F90" s="1048" t="str">
        <f>'Tab. Novos 2021'!E37</f>
        <v>Único</v>
      </c>
      <c r="G90" s="1048" t="str">
        <f>'Tab. Novos 2021'!F37</f>
        <v xml:space="preserve">Venc Jogo 20 e 23
</v>
      </c>
      <c r="H90" s="381" t="str">
        <f>IF(ISBLANK('Tab. Novos 2021'!G37),"",'Tab. Novos 2021'!I37)</f>
        <v/>
      </c>
      <c r="I90" s="381" t="s">
        <v>24</v>
      </c>
      <c r="J90" s="381" t="str">
        <f>IF(ISBLANK('Tab. Novos 2021'!I37),"",'Tab. Novos 2021'!K37)</f>
        <v/>
      </c>
      <c r="K90" s="1048" t="str">
        <f>'Tab. Novos 2021'!J37</f>
        <v xml:space="preserve">Venc Jogo 21 e 22
</v>
      </c>
      <c r="L90" s="509"/>
      <c r="N90" s="639"/>
      <c r="O90" s="637"/>
      <c r="P90" s="638"/>
      <c r="Q90" s="639"/>
      <c r="R90" s="639"/>
      <c r="S90" s="639"/>
      <c r="T90" s="639"/>
      <c r="U90" s="639"/>
      <c r="V90" s="639"/>
      <c r="W90" s="639"/>
      <c r="X90" s="639"/>
      <c r="Y90" s="639"/>
      <c r="Z90" s="639"/>
      <c r="AA90" s="639"/>
      <c r="AB90" s="639"/>
      <c r="AC90" s="639"/>
      <c r="AD90" s="639"/>
      <c r="AE90" s="640"/>
      <c r="AF90" s="641"/>
      <c r="AG90" s="642"/>
      <c r="AH90" s="642"/>
      <c r="AI90" s="642"/>
      <c r="AJ90" s="642"/>
      <c r="AK90" s="642"/>
      <c r="AL90" s="642"/>
      <c r="AM90" s="642"/>
      <c r="AN90" s="642"/>
      <c r="AO90" s="642"/>
      <c r="AP90" s="642"/>
      <c r="AQ90" s="642"/>
      <c r="AR90" s="642"/>
      <c r="AS90" s="642"/>
      <c r="AT90" s="642"/>
      <c r="AU90" s="642"/>
      <c r="AV90" s="650"/>
    </row>
    <row r="91" spans="2:48" x14ac:dyDescent="0.25">
      <c r="B91" s="1171" t="s">
        <v>235</v>
      </c>
      <c r="C91" s="1166">
        <f t="shared" si="14"/>
        <v>84</v>
      </c>
      <c r="D91" s="1042">
        <f>'Tab. Sênior 2021'!C33</f>
        <v>44349</v>
      </c>
      <c r="E91" s="341">
        <f>'Tab. Sênior 2021'!D33</f>
        <v>0.8125</v>
      </c>
      <c r="F91" s="1042" t="str">
        <f>'Tab. Sênior 2021'!E33</f>
        <v>1º</v>
      </c>
      <c r="G91" s="1042" t="str">
        <f>'Tab. Sênior 2021'!F33</f>
        <v xml:space="preserve">Vencedor (4º) ou (5º) 
</v>
      </c>
      <c r="H91" s="342" t="str">
        <f>IF(ISBLANK('Tab. Sênior 2021'!G33),"",'Tab. Sênior 2021'!G33)</f>
        <v/>
      </c>
      <c r="I91" s="342" t="s">
        <v>24</v>
      </c>
      <c r="J91" s="342" t="str">
        <f>IF(ISBLANK('Tab. Sênior 2021'!I33),"",'Tab. Sênior 2021'!I33)</f>
        <v/>
      </c>
      <c r="K91" s="1042" t="str">
        <f>'Tab. Sênior 2021'!J33</f>
        <v xml:space="preserve">(1º) Colocado
</v>
      </c>
      <c r="L91" s="509"/>
      <c r="N91" s="639"/>
      <c r="O91" s="637"/>
      <c r="P91" s="638"/>
      <c r="Q91" s="639"/>
      <c r="R91" s="639"/>
      <c r="S91" s="639"/>
      <c r="T91" s="639"/>
      <c r="U91" s="639"/>
      <c r="V91" s="639"/>
      <c r="W91" s="639"/>
      <c r="X91" s="639"/>
      <c r="Y91" s="639"/>
      <c r="Z91" s="639"/>
      <c r="AA91" s="639"/>
      <c r="AB91" s="639"/>
      <c r="AC91" s="639"/>
      <c r="AD91" s="639"/>
      <c r="AE91" s="640"/>
      <c r="AF91" s="641"/>
      <c r="AG91" s="642"/>
      <c r="AH91" s="642"/>
      <c r="AI91" s="642"/>
      <c r="AJ91" s="642"/>
      <c r="AK91" s="642"/>
      <c r="AL91" s="642"/>
      <c r="AM91" s="642"/>
      <c r="AN91" s="642"/>
      <c r="AO91" s="642"/>
      <c r="AP91" s="642"/>
      <c r="AQ91" s="642"/>
      <c r="AR91" s="642"/>
      <c r="AS91" s="642"/>
      <c r="AT91" s="642"/>
      <c r="AU91" s="642"/>
      <c r="AV91" s="650"/>
    </row>
    <row r="92" spans="2:48" x14ac:dyDescent="0.25">
      <c r="B92" s="1171" t="s">
        <v>235</v>
      </c>
      <c r="C92" s="1166">
        <f t="shared" si="14"/>
        <v>85</v>
      </c>
      <c r="D92" s="1042">
        <f>'Tab. Sênior 2021'!C34</f>
        <v>44349</v>
      </c>
      <c r="E92" s="341">
        <f>'Tab. Sênior 2021'!D34</f>
        <v>0.875</v>
      </c>
      <c r="F92" s="1042" t="str">
        <f>'Tab. Sênior 2021'!E34</f>
        <v>2º</v>
      </c>
      <c r="G92" s="1042" t="str">
        <f>'Tab. Sênior 2021'!F34</f>
        <v xml:space="preserve">Vencedor (3º) ou (6º) 
</v>
      </c>
      <c r="H92" s="342" t="str">
        <f>IF(ISBLANK('Tab. Sênior 2021'!G34),"",'Tab. Sênior 2021'!G34)</f>
        <v/>
      </c>
      <c r="I92" s="342" t="s">
        <v>24</v>
      </c>
      <c r="J92" s="342" t="str">
        <f>IF(ISBLANK('Tab. Sênior 2021'!I34),"",'Tab. Sênior 2021'!I34)</f>
        <v/>
      </c>
      <c r="K92" s="1042" t="str">
        <f>'Tab. Sênior 2021'!J34</f>
        <v xml:space="preserve">(2º) Colocado
</v>
      </c>
      <c r="L92" s="509"/>
      <c r="N92" s="639"/>
      <c r="O92" s="637"/>
      <c r="P92" s="638"/>
      <c r="Q92" s="639"/>
      <c r="R92" s="639"/>
      <c r="S92" s="639"/>
      <c r="T92" s="639"/>
      <c r="U92" s="639"/>
      <c r="V92" s="639"/>
      <c r="W92" s="639"/>
      <c r="X92" s="639"/>
      <c r="Y92" s="639"/>
      <c r="Z92" s="639"/>
      <c r="AA92" s="639"/>
      <c r="AB92" s="639"/>
      <c r="AC92" s="639"/>
      <c r="AD92" s="639"/>
      <c r="AE92" s="640"/>
      <c r="AF92" s="641"/>
      <c r="AG92" s="642"/>
      <c r="AH92" s="642"/>
      <c r="AI92" s="642"/>
      <c r="AJ92" s="642"/>
      <c r="AK92" s="642"/>
      <c r="AL92" s="642"/>
      <c r="AM92" s="642"/>
      <c r="AN92" s="642"/>
      <c r="AO92" s="642"/>
      <c r="AP92" s="642"/>
      <c r="AQ92" s="642"/>
      <c r="AR92" s="642"/>
      <c r="AS92" s="642"/>
      <c r="AT92" s="642"/>
      <c r="AU92" s="642"/>
      <c r="AV92" s="650"/>
    </row>
    <row r="93" spans="2:48" x14ac:dyDescent="0.25">
      <c r="B93" s="1170" t="s">
        <v>160</v>
      </c>
      <c r="C93" s="1166">
        <f t="shared" si="14"/>
        <v>86</v>
      </c>
      <c r="D93" s="1045">
        <f>'Tab. Master 2021'!C58</f>
        <v>44351</v>
      </c>
      <c r="E93" s="355">
        <f>'Tab. Master 2021'!D58</f>
        <v>0.85416666666666663</v>
      </c>
      <c r="F93" s="1045" t="str">
        <f>'Tab. Master 2021'!E58</f>
        <v>Único</v>
      </c>
      <c r="G93" s="1045" t="str">
        <f>'Tab. Master 2021'!F58</f>
        <v xml:space="preserve">Venc Jogo 46
</v>
      </c>
      <c r="H93" s="521" t="str">
        <f>IF(ISBLANK('Tab. Master 2021'!G58),"",'Tab. Master 2021'!G58)</f>
        <v/>
      </c>
      <c r="I93" s="521" t="s">
        <v>24</v>
      </c>
      <c r="J93" s="521" t="str">
        <f>IF(ISBLANK('Tab. Master 2021'!I58),"",'Tab. Master 2021'!I58)</f>
        <v/>
      </c>
      <c r="K93" s="1045" t="str">
        <f>'Tab. Master 2021'!J58</f>
        <v xml:space="preserve">Venc Jogo 47
</v>
      </c>
      <c r="L93" s="509"/>
      <c r="N93" s="639"/>
      <c r="O93" s="637"/>
      <c r="P93" s="638"/>
      <c r="Q93" s="639"/>
      <c r="R93" s="639"/>
      <c r="S93" s="639"/>
      <c r="T93" s="639"/>
      <c r="U93" s="639"/>
      <c r="V93" s="639"/>
      <c r="W93" s="639"/>
      <c r="X93" s="639"/>
      <c r="Y93" s="639"/>
      <c r="Z93" s="639"/>
      <c r="AA93" s="639"/>
      <c r="AB93" s="639"/>
      <c r="AC93" s="639"/>
      <c r="AD93" s="639"/>
      <c r="AE93" s="640"/>
      <c r="AF93" s="641"/>
      <c r="AG93" s="642"/>
      <c r="AH93" s="642"/>
      <c r="AI93" s="642"/>
      <c r="AJ93" s="642"/>
      <c r="AK93" s="642"/>
      <c r="AL93" s="642"/>
      <c r="AM93" s="642"/>
      <c r="AN93" s="642"/>
      <c r="AO93" s="642"/>
      <c r="AP93" s="642"/>
      <c r="AQ93" s="642"/>
      <c r="AR93" s="642"/>
      <c r="AS93" s="642"/>
      <c r="AT93" s="642"/>
      <c r="AU93" s="642"/>
      <c r="AV93" s="650"/>
    </row>
    <row r="94" spans="2:48" x14ac:dyDescent="0.25">
      <c r="B94" s="1171" t="s">
        <v>235</v>
      </c>
      <c r="C94" s="1166">
        <f t="shared" si="14"/>
        <v>87</v>
      </c>
      <c r="D94" s="1042">
        <f>'Tab. Sênior 2021'!C36</f>
        <v>44356</v>
      </c>
      <c r="E94" s="341">
        <f>'Tab. Sênior 2021'!D36</f>
        <v>0.85416666666666663</v>
      </c>
      <c r="F94" s="1042" t="str">
        <f>'Tab. Sênior 2021'!E36</f>
        <v>Único</v>
      </c>
      <c r="G94" s="1042" t="str">
        <f>'Tab. Sênior 2021'!F36</f>
        <v xml:space="preserve">Venc Jogo 20 e 22
</v>
      </c>
      <c r="H94" s="342" t="str">
        <f>IF(ISBLANK('Tab. Sênior 2021'!G36),"",'Tab. Sênior 2021'!G36)</f>
        <v/>
      </c>
      <c r="I94" s="342" t="s">
        <v>24</v>
      </c>
      <c r="J94" s="342" t="str">
        <f>IF(ISBLANK('Tab. Sênior 2021'!I36),"",'Tab. Sênior 2021'!I36)</f>
        <v/>
      </c>
      <c r="K94" s="1042" t="str">
        <f>'Tab. Sênior 2021'!J36</f>
        <v xml:space="preserve">Venc Jogo 21 e 23
</v>
      </c>
      <c r="L94" s="509"/>
      <c r="N94" s="639"/>
      <c r="O94" s="637"/>
      <c r="P94" s="638"/>
      <c r="Q94" s="639"/>
      <c r="R94" s="639"/>
      <c r="S94" s="639"/>
      <c r="T94" s="639"/>
      <c r="U94" s="639"/>
      <c r="V94" s="639"/>
      <c r="W94" s="639"/>
      <c r="X94" s="639"/>
      <c r="Y94" s="639"/>
      <c r="Z94" s="639"/>
      <c r="AA94" s="639"/>
      <c r="AB94" s="639"/>
      <c r="AC94" s="639"/>
      <c r="AD94" s="639"/>
      <c r="AE94" s="640"/>
      <c r="AF94" s="641"/>
      <c r="AG94" s="642"/>
      <c r="AH94" s="642"/>
      <c r="AI94" s="642"/>
      <c r="AJ94" s="642"/>
      <c r="AK94" s="642"/>
      <c r="AL94" s="642"/>
      <c r="AM94" s="642"/>
      <c r="AN94" s="642"/>
      <c r="AO94" s="642"/>
      <c r="AP94" s="642"/>
      <c r="AQ94" s="642"/>
      <c r="AR94" s="642"/>
      <c r="AS94" s="642"/>
      <c r="AT94" s="642"/>
      <c r="AU94" s="642"/>
      <c r="AV94" s="650"/>
    </row>
    <row r="95" spans="2:48" ht="18" x14ac:dyDescent="0.25">
      <c r="B95" s="1327" t="s">
        <v>362</v>
      </c>
      <c r="C95" s="1328"/>
      <c r="D95" s="1328"/>
      <c r="E95" s="1328"/>
      <c r="F95" s="1328"/>
      <c r="G95" s="1328"/>
      <c r="H95" s="1328"/>
      <c r="I95" s="1328"/>
      <c r="J95" s="1328"/>
      <c r="K95" s="1328"/>
      <c r="L95" s="509"/>
      <c r="N95" s="639"/>
      <c r="O95" s="637"/>
      <c r="P95" s="638"/>
      <c r="Q95" s="639"/>
      <c r="R95" s="639"/>
      <c r="S95" s="639"/>
      <c r="T95" s="639"/>
      <c r="U95" s="639"/>
      <c r="V95" s="639"/>
      <c r="W95" s="639"/>
      <c r="X95" s="639"/>
      <c r="Y95" s="639"/>
      <c r="Z95" s="639"/>
      <c r="AA95" s="639"/>
      <c r="AB95" s="639"/>
      <c r="AC95" s="639"/>
      <c r="AD95" s="639"/>
      <c r="AE95" s="640"/>
      <c r="AF95" s="641"/>
      <c r="AG95" s="642"/>
      <c r="AH95" s="642"/>
      <c r="AI95" s="642"/>
      <c r="AJ95" s="642"/>
      <c r="AK95" s="642"/>
      <c r="AL95" s="642"/>
      <c r="AM95" s="642"/>
      <c r="AN95" s="642"/>
      <c r="AO95" s="642"/>
      <c r="AP95" s="642"/>
      <c r="AQ95" s="642"/>
      <c r="AR95" s="642"/>
      <c r="AS95" s="642"/>
      <c r="AT95" s="642"/>
      <c r="AU95" s="642"/>
      <c r="AV95" s="650"/>
    </row>
    <row r="96" spans="2:48" x14ac:dyDescent="0.25">
      <c r="B96" s="1170" t="s">
        <v>160</v>
      </c>
      <c r="C96" s="1166">
        <f>C94+1</f>
        <v>88</v>
      </c>
      <c r="D96" s="1045">
        <f>'Tab. Master 2021'!C62</f>
        <v>44398</v>
      </c>
      <c r="E96" s="355">
        <f>'Tab. Master 2021'!D62</f>
        <v>0.8125</v>
      </c>
      <c r="F96" s="1045" t="str">
        <f>'Tab. Master 2021'!E62</f>
        <v>1º</v>
      </c>
      <c r="G96" s="1045" t="str">
        <f>'Tab. Master 2021'!F62</f>
        <v>PSG</v>
      </c>
      <c r="H96" s="521" t="str">
        <f>IF(ISBLANK('Tab. Master 2021'!G62),"",'Tab. Master 2021'!G62)</f>
        <v/>
      </c>
      <c r="I96" s="521" t="s">
        <v>24</v>
      </c>
      <c r="J96" s="521" t="str">
        <f>IF(ISBLANK('Tab. Master 2021'!I62),"",'Tab. Master 2021'!I62)</f>
        <v/>
      </c>
      <c r="K96" s="1045" t="str">
        <f>'Tab. Master 2021'!J62</f>
        <v>JUVENTUS</v>
      </c>
      <c r="L96" s="509"/>
      <c r="N96" s="639"/>
      <c r="O96" s="637"/>
      <c r="P96" s="638"/>
      <c r="Q96" s="639"/>
      <c r="R96" s="639"/>
      <c r="S96" s="639"/>
      <c r="T96" s="639"/>
      <c r="U96" s="639"/>
      <c r="V96" s="639"/>
      <c r="W96" s="639"/>
      <c r="X96" s="639"/>
      <c r="Y96" s="639"/>
      <c r="Z96" s="639"/>
      <c r="AA96" s="639"/>
      <c r="AB96" s="639"/>
      <c r="AC96" s="639"/>
      <c r="AD96" s="639"/>
      <c r="AE96" s="640"/>
      <c r="AF96" s="641"/>
      <c r="AG96" s="642"/>
      <c r="AH96" s="642"/>
      <c r="AI96" s="642"/>
      <c r="AJ96" s="642"/>
      <c r="AK96" s="642"/>
      <c r="AL96" s="642"/>
      <c r="AM96" s="642"/>
      <c r="AN96" s="642"/>
      <c r="AO96" s="642"/>
      <c r="AP96" s="642"/>
      <c r="AQ96" s="642"/>
      <c r="AR96" s="642"/>
      <c r="AS96" s="642"/>
      <c r="AT96" s="642"/>
      <c r="AU96" s="642"/>
      <c r="AV96" s="650"/>
    </row>
    <row r="97" spans="2:49" x14ac:dyDescent="0.25">
      <c r="B97" s="1171" t="s">
        <v>235</v>
      </c>
      <c r="C97" s="1166">
        <f t="shared" si="14"/>
        <v>89</v>
      </c>
      <c r="D97" s="1042">
        <f>'Tab. Sênior 2021'!C40</f>
        <v>44398</v>
      </c>
      <c r="E97" s="341">
        <f>'Tab. Sênior 2021'!D40</f>
        <v>0.875</v>
      </c>
      <c r="F97" s="1042" t="str">
        <f>'Tab. Sênior 2021'!E40</f>
        <v>2º</v>
      </c>
      <c r="G97" s="1042" t="str">
        <f>'Tab. Sênior 2021'!F40</f>
        <v>PYTU</v>
      </c>
      <c r="H97" s="342" t="str">
        <f>IF(ISBLANK('Tab. Sênior 2021'!G40),"",'Tab. Sênior 2021'!G40)</f>
        <v/>
      </c>
      <c r="I97" s="342" t="s">
        <v>24</v>
      </c>
      <c r="J97" s="342" t="str">
        <f>IF(ISBLANK('Tab. Sênior 2021'!I40),"",'Tab. Sênior 2021'!I40)</f>
        <v/>
      </c>
      <c r="K97" s="1042" t="str">
        <f>'Tab. Sênior 2021'!J40</f>
        <v>MACAU</v>
      </c>
      <c r="L97" s="509"/>
      <c r="N97" s="639"/>
      <c r="O97" s="637"/>
      <c r="P97" s="638"/>
      <c r="Q97" s="639"/>
      <c r="R97" s="639"/>
      <c r="S97" s="639"/>
      <c r="T97" s="639"/>
      <c r="U97" s="639"/>
      <c r="V97" s="639"/>
      <c r="W97" s="639"/>
      <c r="X97" s="639"/>
      <c r="Y97" s="639"/>
      <c r="Z97" s="639"/>
      <c r="AA97" s="639"/>
      <c r="AB97" s="639"/>
      <c r="AC97" s="639"/>
      <c r="AD97" s="639"/>
      <c r="AE97" s="639"/>
      <c r="AF97" s="641"/>
      <c r="AG97" s="642"/>
      <c r="AH97" s="642"/>
      <c r="AI97" s="642"/>
      <c r="AJ97" s="642"/>
      <c r="AK97" s="642"/>
      <c r="AL97" s="642"/>
      <c r="AM97" s="642"/>
      <c r="AN97" s="642"/>
      <c r="AO97" s="642"/>
      <c r="AP97" s="642"/>
      <c r="AQ97" s="642"/>
      <c r="AR97" s="642"/>
      <c r="AS97" s="642"/>
      <c r="AT97" s="642"/>
      <c r="AU97" s="642"/>
      <c r="AV97" s="650"/>
    </row>
    <row r="98" spans="2:49" ht="15.75" x14ac:dyDescent="0.25">
      <c r="B98" s="1170" t="s">
        <v>160</v>
      </c>
      <c r="C98" s="1166">
        <f t="shared" ref="C98:C100" si="15">C96+1</f>
        <v>89</v>
      </c>
      <c r="D98" s="1273"/>
      <c r="E98" s="1274"/>
      <c r="F98" s="1273"/>
      <c r="G98" s="1045" t="str">
        <f>'Tab. Master 2021'!F63</f>
        <v>FOLGA</v>
      </c>
      <c r="H98" s="521" t="str">
        <f>IF(ISBLANK('Tab. Master 2021'!G63),"",'Tab. Master 2021'!G63)</f>
        <v/>
      </c>
      <c r="I98" s="521" t="s">
        <v>24</v>
      </c>
      <c r="J98" s="521" t="str">
        <f>IF(ISBLANK('Tab. Master 2021'!I63),"",'Tab. Master 2021'!I63)</f>
        <v/>
      </c>
      <c r="K98" s="1045" t="str">
        <f>'Tab. Master 2021'!J63</f>
        <v>JUVENTUDE</v>
      </c>
      <c r="L98" s="509"/>
      <c r="N98" s="1346"/>
      <c r="O98" s="1346"/>
      <c r="P98" s="1346"/>
      <c r="Q98" s="1346"/>
      <c r="R98" s="903"/>
      <c r="S98" s="639"/>
      <c r="T98" s="639"/>
      <c r="U98" s="639"/>
      <c r="V98" s="639"/>
      <c r="W98" s="639"/>
      <c r="X98" s="639"/>
      <c r="Y98" s="639"/>
      <c r="Z98" s="639"/>
      <c r="AA98" s="639"/>
      <c r="AB98" s="639"/>
      <c r="AC98" s="639"/>
      <c r="AD98" s="639"/>
      <c r="AE98" s="639"/>
      <c r="AF98" s="641"/>
      <c r="AG98" s="642"/>
      <c r="AH98" s="642"/>
      <c r="AI98" s="642"/>
      <c r="AJ98" s="642"/>
      <c r="AK98" s="642"/>
      <c r="AL98" s="642"/>
      <c r="AM98" s="642"/>
      <c r="AN98" s="642"/>
      <c r="AO98" s="642"/>
      <c r="AP98" s="642"/>
      <c r="AQ98" s="642"/>
      <c r="AR98" s="642"/>
      <c r="AS98" s="642"/>
      <c r="AT98" s="642"/>
      <c r="AU98" s="642"/>
      <c r="AV98" s="650"/>
    </row>
    <row r="99" spans="2:49" x14ac:dyDescent="0.25">
      <c r="B99" s="1170" t="s">
        <v>160</v>
      </c>
      <c r="C99" s="1166">
        <f t="shared" si="15"/>
        <v>90</v>
      </c>
      <c r="D99" s="1045">
        <f>'Tab. Master 2021'!C64</f>
        <v>44400</v>
      </c>
      <c r="E99" s="355">
        <f>'Tab. Master 2021'!D64</f>
        <v>0.8125</v>
      </c>
      <c r="F99" s="1045" t="str">
        <f>'Tab. Master 2021'!E64</f>
        <v>1º</v>
      </c>
      <c r="G99" s="1045" t="str">
        <f>'Tab. Master 2021'!F64</f>
        <v>MACAU</v>
      </c>
      <c r="H99" s="521" t="str">
        <f>IF(ISBLANK('Tab. Master 2021'!G64),"",'Tab. Master 2021'!G64)</f>
        <v/>
      </c>
      <c r="I99" s="521" t="s">
        <v>24</v>
      </c>
      <c r="J99" s="521" t="str">
        <f>IF(ISBLANK('Tab. Master 2021'!I64),"",'Tab. Master 2021'!I64)</f>
        <v/>
      </c>
      <c r="K99" s="1045" t="str">
        <f>'Tab. Master 2021'!J64</f>
        <v>SEDE</v>
      </c>
      <c r="L99" s="509"/>
    </row>
    <row r="100" spans="2:49" x14ac:dyDescent="0.25">
      <c r="B100" s="1170" t="s">
        <v>160</v>
      </c>
      <c r="C100" s="1166">
        <f t="shared" si="15"/>
        <v>90</v>
      </c>
      <c r="D100" s="1045">
        <f>'Tab. Master 2021'!C65</f>
        <v>44400</v>
      </c>
      <c r="E100" s="355">
        <f>'Tab. Master 2021'!D65</f>
        <v>0.875</v>
      </c>
      <c r="F100" s="1045" t="str">
        <f>'Tab. Master 2021'!E65</f>
        <v>2º</v>
      </c>
      <c r="G100" s="1045" t="str">
        <f>'Tab. Master 2021'!F65</f>
        <v>VITÓRIA</v>
      </c>
      <c r="H100" s="521" t="str">
        <f>IF(ISBLANK('Tab. Master 2021'!G65),"",'Tab. Master 2021'!G65)</f>
        <v/>
      </c>
      <c r="I100" s="521" t="s">
        <v>24</v>
      </c>
      <c r="J100" s="521" t="str">
        <f>IF(ISBLANK('Tab. Master 2021'!I65),"",'Tab. Master 2021'!I65)</f>
        <v/>
      </c>
      <c r="K100" s="1045" t="str">
        <f>'Tab. Master 2021'!J65</f>
        <v>ASPEVE</v>
      </c>
      <c r="L100" s="509"/>
    </row>
    <row r="101" spans="2:49" x14ac:dyDescent="0.25">
      <c r="B101" s="1171" t="s">
        <v>235</v>
      </c>
      <c r="C101" s="1166">
        <f t="shared" ref="C101" si="16">C100+1</f>
        <v>91</v>
      </c>
      <c r="D101" s="1042">
        <f>'Tab. Sênior 2021'!C41</f>
        <v>44407</v>
      </c>
      <c r="E101" s="341">
        <f>'Tab. Sênior 2021'!D41</f>
        <v>0.8125</v>
      </c>
      <c r="F101" s="1042" t="str">
        <f>'Tab. Sênior 2021'!E41</f>
        <v>1º</v>
      </c>
      <c r="G101" s="1042" t="str">
        <f>'Tab. Sênior 2021'!F41</f>
        <v>VITÓRIA</v>
      </c>
      <c r="H101" s="342" t="str">
        <f>IF(ISBLANK('Tab. Sênior 2021'!G41),"",'Tab. Sênior 2021'!G41)</f>
        <v/>
      </c>
      <c r="I101" s="342" t="s">
        <v>24</v>
      </c>
      <c r="J101" s="342" t="str">
        <f>IF(ISBLANK('Tab. Sênior 2021'!I41),"",'Tab. Sênior 2021'!I41)</f>
        <v/>
      </c>
      <c r="K101" s="1042" t="str">
        <f>'Tab. Sênior 2021'!J41</f>
        <v>INDEPENDENTE</v>
      </c>
      <c r="L101" s="509"/>
      <c r="P101" s="729"/>
    </row>
    <row r="102" spans="2:49" x14ac:dyDescent="0.25">
      <c r="B102" s="1170" t="s">
        <v>160</v>
      </c>
      <c r="C102" s="1166">
        <f>C101+1</f>
        <v>92</v>
      </c>
      <c r="D102" s="1045">
        <f>'Tab. Master 2021'!C66</f>
        <v>44407</v>
      </c>
      <c r="E102" s="355">
        <f>'Tab. Master 2021'!D66</f>
        <v>0.875</v>
      </c>
      <c r="F102" s="1045" t="str">
        <f>'Tab. Master 2021'!E66</f>
        <v>2º</v>
      </c>
      <c r="G102" s="1296" t="str">
        <f>'Tab. Master 2021'!F66</f>
        <v>XAREU</v>
      </c>
      <c r="H102" s="521" t="str">
        <f>IF(ISBLANK('Tab. Master 2021'!G66),"",'Tab. Master 2021'!G66)</f>
        <v/>
      </c>
      <c r="I102" s="521" t="s">
        <v>24</v>
      </c>
      <c r="J102" s="521" t="str">
        <f>IF(ISBLANK('Tab. Master 2021'!I66),"",'Tab. Master 2021'!I66)</f>
        <v/>
      </c>
      <c r="K102" s="1045" t="str">
        <f>'Tab. Master 2021'!J66</f>
        <v>POTYGUAR</v>
      </c>
      <c r="L102" s="634"/>
    </row>
    <row r="103" spans="2:49" x14ac:dyDescent="0.25">
      <c r="B103" s="1169" t="s">
        <v>117</v>
      </c>
      <c r="C103" s="1166">
        <f t="shared" ref="C103:C105" si="17">C102+1</f>
        <v>93</v>
      </c>
      <c r="D103" s="1048">
        <f>'Tab. Novos 2021'!C41</f>
        <v>44408</v>
      </c>
      <c r="E103" s="382">
        <f>'Tab. Novos 2021'!D54</f>
        <v>0.35416666666666669</v>
      </c>
      <c r="F103" s="1048" t="str">
        <f>'Tab. Novos 2021'!E54</f>
        <v>Único</v>
      </c>
      <c r="G103" s="1048" t="str">
        <f>'Tab. Novos 2021'!F41</f>
        <v>JUVENTUS</v>
      </c>
      <c r="H103" s="381" t="str">
        <f>IF(ISBLANK('Tab. Novos 2021'!G41),"",'Tab. Novos 2021'!G41)</f>
        <v/>
      </c>
      <c r="I103" s="381" t="s">
        <v>24</v>
      </c>
      <c r="J103" s="381" t="str">
        <f>IF(ISBLANK('Tab. Novos 2021'!I41),"",'Tab. Novos 2021'!I41)</f>
        <v/>
      </c>
      <c r="K103" s="1048" t="str">
        <f>'Tab. Novos 2021'!J41</f>
        <v>BARCA</v>
      </c>
      <c r="L103" s="634"/>
    </row>
    <row r="104" spans="2:49" x14ac:dyDescent="0.25">
      <c r="B104" s="1170" t="s">
        <v>160</v>
      </c>
      <c r="C104" s="1166">
        <f>C103+1</f>
        <v>94</v>
      </c>
      <c r="D104" s="1045">
        <f>'Tab. Master 2021'!C67</f>
        <v>44408</v>
      </c>
      <c r="E104" s="355">
        <f>'Tab. Master 2021'!D67</f>
        <v>0.66666666666666663</v>
      </c>
      <c r="F104" s="1045" t="str">
        <f>'Tab. Master 2021'!E67</f>
        <v>Único</v>
      </c>
      <c r="G104" s="1045" t="str">
        <f>'Tab. Master 2021'!F67</f>
        <v>MACAU</v>
      </c>
      <c r="H104" s="521" t="str">
        <f>IF(ISBLANK('Tab. Master 2021'!G67),"",'Tab. Master 2021'!G67)</f>
        <v/>
      </c>
      <c r="I104" s="521" t="s">
        <v>24</v>
      </c>
      <c r="J104" s="521" t="str">
        <f>IF(ISBLANK('Tab. Master 2021'!I67),"",'Tab. Master 2021'!I67)</f>
        <v/>
      </c>
      <c r="K104" s="1045" t="str">
        <f>'Tab. Master 2021'!J67</f>
        <v>PSG</v>
      </c>
      <c r="L104" s="634"/>
    </row>
    <row r="105" spans="2:49" x14ac:dyDescent="0.25">
      <c r="B105" s="1169" t="s">
        <v>117</v>
      </c>
      <c r="C105" s="1166">
        <f t="shared" si="17"/>
        <v>95</v>
      </c>
      <c r="D105" s="1048">
        <f>'Tab. Novos 2021'!C42</f>
        <v>44409</v>
      </c>
      <c r="E105" s="382">
        <f>'Tab. Novos 2021'!D42</f>
        <v>0.35416666666666669</v>
      </c>
      <c r="F105" s="1048" t="str">
        <f>'Tab. Novos 2021'!E42</f>
        <v>Único</v>
      </c>
      <c r="G105" s="1048" t="str">
        <f>'Tab. Novos 2021'!F42</f>
        <v>CHAPE</v>
      </c>
      <c r="H105" s="381" t="str">
        <f>IF(ISBLANK('Tab. Novos 2021'!G43),"",'Tab. Novos 2021'!G43)</f>
        <v/>
      </c>
      <c r="I105" s="381" t="s">
        <v>24</v>
      </c>
      <c r="J105" s="381" t="str">
        <f>IF(ISBLANK('Tab. Novos 2021'!I43),"",'Tab. Novos 2021'!I43)</f>
        <v/>
      </c>
      <c r="K105" s="1048" t="str">
        <f>'Tab. Novos 2021'!J42</f>
        <v>FLUMINENSE</v>
      </c>
      <c r="L105" s="634"/>
    </row>
    <row r="106" spans="2:49" x14ac:dyDescent="0.25">
      <c r="B106" s="1170" t="s">
        <v>160</v>
      </c>
      <c r="C106" s="1166">
        <f>C105+1</f>
        <v>96</v>
      </c>
      <c r="D106" s="1045">
        <f>'Tab. Master 2021'!C68</f>
        <v>44412</v>
      </c>
      <c r="E106" s="355">
        <f>'Tab. Master 2021'!D68</f>
        <v>0.8125</v>
      </c>
      <c r="F106" s="1045" t="str">
        <f>'Tab. Master 2021'!E68</f>
        <v>1º</v>
      </c>
      <c r="G106" s="1045" t="str">
        <f>'Tab. Master 2021'!F68</f>
        <v>ASPEVE</v>
      </c>
      <c r="H106" s="521" t="str">
        <f>IF(ISBLANK('Tab. Master 2021'!G68),"",'Tab. Master 2021'!G68)</f>
        <v/>
      </c>
      <c r="I106" s="521" t="s">
        <v>24</v>
      </c>
      <c r="J106" s="521" t="str">
        <f>IF(ISBLANK('Tab. Master 2021'!I68),"",'Tab. Master 2021'!I68)</f>
        <v/>
      </c>
      <c r="K106" s="1045" t="str">
        <f>'Tab. Master 2021'!J68</f>
        <v>JUVENTUDE</v>
      </c>
      <c r="L106" s="634"/>
    </row>
    <row r="107" spans="2:49" x14ac:dyDescent="0.25">
      <c r="B107" s="1171" t="s">
        <v>235</v>
      </c>
      <c r="D107" s="1042">
        <f>'Tab. Sênior 2021'!C42</f>
        <v>44412</v>
      </c>
      <c r="E107" s="341">
        <f>'Tab. Sênior 2021'!D42</f>
        <v>0.875</v>
      </c>
      <c r="F107" s="1042" t="str">
        <f>'Tab. Sênior 2021'!E42</f>
        <v>2º</v>
      </c>
      <c r="G107" s="1042" t="str">
        <f>'Tab. Sênior 2021'!F42</f>
        <v>POTYGUAR</v>
      </c>
      <c r="H107" s="1042"/>
      <c r="I107" s="1042" t="str">
        <f>'Tab. Sênior 2021'!H42</f>
        <v>X</v>
      </c>
      <c r="J107" s="1042"/>
      <c r="K107" s="1295" t="str">
        <f>'Tab. Sênior 2021'!J42</f>
        <v>XAREU</v>
      </c>
    </row>
    <row r="108" spans="2:49" x14ac:dyDescent="0.25">
      <c r="B108" s="1170" t="s">
        <v>160</v>
      </c>
      <c r="C108" s="1166">
        <f>C106+1</f>
        <v>97</v>
      </c>
      <c r="D108" s="1045">
        <f>'Tab. Master 2021'!C69</f>
        <v>44414</v>
      </c>
      <c r="E108" s="355">
        <f>'Tab. Master 2021'!D69</f>
        <v>0.8125</v>
      </c>
      <c r="F108" s="1045" t="str">
        <f>'Tab. Master 2021'!E69</f>
        <v>1º</v>
      </c>
      <c r="G108" s="1045" t="str">
        <f>'Tab. Master 2021'!F69</f>
        <v>POTYGUAR</v>
      </c>
      <c r="H108" s="521" t="str">
        <f>IF(ISBLANK('Tab. Master 2021'!G69),"",'Tab. Master 2021'!G69)</f>
        <v/>
      </c>
      <c r="I108" s="521" t="s">
        <v>24</v>
      </c>
      <c r="J108" s="521" t="str">
        <f>IF(ISBLANK('Tab. Master 2021'!I69),"",'Tab. Master 2021'!I69)</f>
        <v/>
      </c>
      <c r="K108" s="1045" t="str">
        <f>'Tab. Master 2021'!J69</f>
        <v>VITÓRIA</v>
      </c>
      <c r="L108" s="634"/>
    </row>
    <row r="109" spans="2:49" ht="15.75" thickBot="1" x14ac:dyDescent="0.3">
      <c r="B109" s="1170" t="s">
        <v>160</v>
      </c>
      <c r="C109" s="1166">
        <f>C108+1</f>
        <v>98</v>
      </c>
      <c r="D109" s="1045">
        <f>'Tab. Master 2021'!C70</f>
        <v>44414</v>
      </c>
      <c r="E109" s="355">
        <f>'Tab. Master 2021'!D70</f>
        <v>0.875</v>
      </c>
      <c r="F109" s="1045" t="str">
        <f>'Tab. Master 2021'!E70</f>
        <v>2º</v>
      </c>
      <c r="G109" s="1045" t="str">
        <f>'Tab. Master 2021'!F70</f>
        <v>SEDE</v>
      </c>
      <c r="H109" s="521" t="str">
        <f>IF(ISBLANK('Tab. Master 2021'!G70),"",'Tab. Master 2021'!G70)</f>
        <v/>
      </c>
      <c r="I109" s="521" t="s">
        <v>24</v>
      </c>
      <c r="J109" s="521" t="str">
        <f>IF(ISBLANK('Tab. Master 2021'!I70),"",'Tab. Master 2021'!I70)</f>
        <v/>
      </c>
      <c r="K109" s="1296" t="str">
        <f>'Tab. Master 2021'!J70</f>
        <v>XAREU</v>
      </c>
      <c r="L109" s="634"/>
    </row>
    <row r="110" spans="2:49" ht="15.75" thickBot="1" x14ac:dyDescent="0.3">
      <c r="B110" s="1170" t="s">
        <v>160</v>
      </c>
      <c r="C110" s="1166">
        <f t="shared" ref="C110:C112" si="18">C109+1</f>
        <v>99</v>
      </c>
      <c r="D110" s="1273"/>
      <c r="E110" s="1274"/>
      <c r="F110" s="1273"/>
      <c r="G110" s="1045" t="str">
        <f>'Tab. Master 2021'!F71</f>
        <v>JUVENTUS</v>
      </c>
      <c r="H110" s="521" t="str">
        <f>IF(ISBLANK('Tab. Master 2021'!G71),"",'Tab. Master 2021'!G71)</f>
        <v/>
      </c>
      <c r="I110" s="521" t="s">
        <v>24</v>
      </c>
      <c r="J110" s="521" t="str">
        <f>IF(ISBLANK('Tab. Master 2021'!I71),"",'Tab. Master 2021'!I71)</f>
        <v/>
      </c>
      <c r="K110" s="1045" t="str">
        <f>'Tab. Master 2021'!J71</f>
        <v>FOLGA</v>
      </c>
      <c r="L110" s="634"/>
      <c r="N110" s="1338" t="s">
        <v>165</v>
      </c>
      <c r="O110" s="1339"/>
      <c r="P110" s="1339"/>
      <c r="Q110" s="1339"/>
      <c r="R110" s="1339"/>
      <c r="S110" s="1339"/>
      <c r="T110" s="1339"/>
      <c r="U110" s="1339"/>
      <c r="V110" s="1339"/>
      <c r="W110" s="1339"/>
      <c r="X110" s="1339"/>
      <c r="Y110" s="1339"/>
      <c r="Z110" s="1339"/>
      <c r="AA110" s="1339"/>
      <c r="AB110" s="1339"/>
      <c r="AC110" s="1339"/>
      <c r="AD110" s="1339"/>
      <c r="AE110" s="1339"/>
      <c r="AF110" s="1339"/>
      <c r="AG110" s="1339"/>
      <c r="AH110" s="1339"/>
      <c r="AI110" s="1339"/>
      <c r="AJ110" s="1339"/>
      <c r="AK110" s="1339"/>
      <c r="AL110" s="1339"/>
      <c r="AM110" s="1339"/>
      <c r="AN110" s="1339"/>
      <c r="AO110" s="1339"/>
      <c r="AP110" s="1339"/>
      <c r="AQ110" s="1339"/>
      <c r="AR110" s="1339"/>
      <c r="AS110" s="1339"/>
      <c r="AT110" s="1339"/>
      <c r="AU110" s="1339"/>
      <c r="AV110" s="1339"/>
      <c r="AW110" s="1340"/>
    </row>
    <row r="111" spans="2:49" x14ac:dyDescent="0.25">
      <c r="B111" s="1169" t="s">
        <v>117</v>
      </c>
      <c r="C111" s="1166">
        <f t="shared" si="18"/>
        <v>100</v>
      </c>
      <c r="D111" s="1048">
        <f>'Tab. Novos 2021'!C43</f>
        <v>44416</v>
      </c>
      <c r="E111" s="382">
        <f>'Tab. Novos 2021'!D47</f>
        <v>0.35416666666666669</v>
      </c>
      <c r="F111" s="1048" t="str">
        <f>'Tab. Novos 2021'!E47</f>
        <v>Único</v>
      </c>
      <c r="G111" s="1048" t="str">
        <f>'Tab. Novos 2021'!F43</f>
        <v>PSV</v>
      </c>
      <c r="H111" s="381" t="str">
        <f>IF(ISBLANK('Tab. Novos 2021'!G43),"",'Tab. Novos 2021'!G43)</f>
        <v/>
      </c>
      <c r="I111" s="381" t="s">
        <v>24</v>
      </c>
      <c r="J111" s="381" t="str">
        <f>IF(ISBLANK('Tab. Novos 2021'!I43),"",'Tab. Novos 2021'!I43)</f>
        <v/>
      </c>
      <c r="K111" s="1048" t="str">
        <f>'Tab. Novos 2021'!J43</f>
        <v>PYTU</v>
      </c>
      <c r="L111" s="634"/>
      <c r="N111" s="1330" t="s">
        <v>143</v>
      </c>
      <c r="O111" s="494"/>
      <c r="P111" s="1333" t="s">
        <v>144</v>
      </c>
      <c r="Q111" s="1325" t="s">
        <v>145</v>
      </c>
      <c r="R111" s="1313" t="s">
        <v>146</v>
      </c>
      <c r="S111" s="577"/>
      <c r="T111" s="577"/>
      <c r="U111" s="1313" t="s">
        <v>147</v>
      </c>
      <c r="V111" s="1313" t="s">
        <v>148</v>
      </c>
      <c r="W111" s="1313" t="s">
        <v>149</v>
      </c>
      <c r="X111" s="577"/>
      <c r="Y111" s="577"/>
      <c r="Z111" s="1313" t="s">
        <v>150</v>
      </c>
      <c r="AA111" s="577"/>
      <c r="AB111" s="577"/>
      <c r="AC111" s="1343" t="s">
        <v>151</v>
      </c>
      <c r="AD111" s="1313" t="s">
        <v>152</v>
      </c>
      <c r="AE111" s="1316" t="s">
        <v>153</v>
      </c>
      <c r="AF111" s="1309" t="s">
        <v>154</v>
      </c>
      <c r="AG111" s="484"/>
      <c r="AH111" s="484"/>
      <c r="AI111" s="484"/>
      <c r="AJ111" s="484"/>
      <c r="AK111" s="484"/>
      <c r="AL111" s="484"/>
      <c r="AM111" s="484"/>
      <c r="AN111" s="484"/>
      <c r="AO111" s="484"/>
      <c r="AP111" s="484"/>
      <c r="AQ111" s="484"/>
      <c r="AR111" s="484"/>
      <c r="AS111" s="484"/>
      <c r="AT111" s="484"/>
      <c r="AU111" s="484"/>
      <c r="AV111" s="1311" t="s">
        <v>195</v>
      </c>
      <c r="AW111" s="1311" t="s">
        <v>168</v>
      </c>
    </row>
    <row r="112" spans="2:49" x14ac:dyDescent="0.25">
      <c r="B112" s="1171" t="s">
        <v>235</v>
      </c>
      <c r="C112" s="1166">
        <f t="shared" si="18"/>
        <v>101</v>
      </c>
      <c r="D112" s="1042">
        <f>'Tab. Sênior 2021'!C43</f>
        <v>44419</v>
      </c>
      <c r="E112" s="341">
        <f>'Tab. Sênior 2021'!D51</f>
        <v>0.85416666666666663</v>
      </c>
      <c r="F112" s="1042" t="str">
        <f>'Tab. Sênior 2021'!E51</f>
        <v>Único</v>
      </c>
      <c r="G112" s="1042" t="str">
        <f>'Tab. Sênior 2021'!F43</f>
        <v>VITÓRIA</v>
      </c>
      <c r="H112" s="342" t="str">
        <f>IF(ISBLANK('Tab. Sênior 2021'!G43),"",'Tab. Sênior 2021'!G43)</f>
        <v/>
      </c>
      <c r="I112" s="342" t="s">
        <v>24</v>
      </c>
      <c r="J112" s="342" t="str">
        <f>IF(ISBLANK('Tab. Sênior 2021'!I43),"",'Tab. Sênior 2021'!I43)</f>
        <v/>
      </c>
      <c r="K112" s="1042" t="str">
        <f>'Tab. Sênior 2021'!J43</f>
        <v>MACAU</v>
      </c>
      <c r="L112" s="634"/>
      <c r="N112" s="1330"/>
      <c r="O112" s="480"/>
      <c r="P112" s="1333"/>
      <c r="Q112" s="1325"/>
      <c r="R112" s="1313"/>
      <c r="S112" s="325"/>
      <c r="T112" s="324"/>
      <c r="U112" s="1313"/>
      <c r="V112" s="1313"/>
      <c r="W112" s="1313"/>
      <c r="X112" s="325"/>
      <c r="Y112" s="324"/>
      <c r="Z112" s="1313"/>
      <c r="AA112" s="325"/>
      <c r="AB112" s="324"/>
      <c r="AC112" s="1343"/>
      <c r="AD112" s="1313"/>
      <c r="AE112" s="1316"/>
      <c r="AF112" s="1309"/>
      <c r="AV112" s="1311"/>
      <c r="AW112" s="1311"/>
    </row>
    <row r="113" spans="2:49" x14ac:dyDescent="0.25">
      <c r="B113" s="1170" t="s">
        <v>160</v>
      </c>
      <c r="C113" s="1166">
        <f t="shared" ref="C113" si="19">C112+1</f>
        <v>102</v>
      </c>
      <c r="D113" s="1045">
        <f>'Tab. Master 2021'!C72</f>
        <v>44419</v>
      </c>
      <c r="E113" s="355">
        <f>'Tab. Master 2021'!D72</f>
        <v>0.875</v>
      </c>
      <c r="F113" s="1045" t="str">
        <f>'Tab. Master 2021'!E72</f>
        <v>2º</v>
      </c>
      <c r="G113" s="1045" t="str">
        <f>'Tab. Master 2021'!F72</f>
        <v>PSG</v>
      </c>
      <c r="H113" s="521" t="str">
        <f>IF(ISBLANK('Tab. Master 2021'!G72),"",'Tab. Master 2021'!G72)</f>
        <v/>
      </c>
      <c r="I113" s="521" t="s">
        <v>24</v>
      </c>
      <c r="J113" s="521" t="str">
        <f>IF(ISBLANK('Tab. Master 2021'!I72),"",'Tab. Master 2021'!I72)</f>
        <v/>
      </c>
      <c r="K113" s="1045" t="str">
        <f>'Tab. Master 2021'!J72</f>
        <v>POTYGUAR</v>
      </c>
      <c r="L113" s="634"/>
      <c r="N113" s="1330"/>
      <c r="O113" s="480"/>
      <c r="P113" s="1333"/>
      <c r="Q113" s="1325"/>
      <c r="R113" s="1313"/>
      <c r="S113" s="327"/>
      <c r="T113" s="326"/>
      <c r="U113" s="1313"/>
      <c r="V113" s="1313"/>
      <c r="W113" s="1313"/>
      <c r="X113" s="327"/>
      <c r="Y113" s="326"/>
      <c r="Z113" s="1313"/>
      <c r="AA113" s="327"/>
      <c r="AB113" s="326"/>
      <c r="AC113" s="1343"/>
      <c r="AD113" s="1313"/>
      <c r="AE113" s="1316"/>
      <c r="AF113" s="1309"/>
      <c r="AV113" s="1311"/>
      <c r="AW113" s="1311"/>
    </row>
    <row r="114" spans="2:49" x14ac:dyDescent="0.25">
      <c r="B114" s="1170" t="s">
        <v>160</v>
      </c>
      <c r="C114" s="1166">
        <f t="shared" ref="C114:C117" si="20">C113+1</f>
        <v>103</v>
      </c>
      <c r="D114" s="1045">
        <f>'Tab. Master 2021'!C73</f>
        <v>44421</v>
      </c>
      <c r="E114" s="355">
        <f>'Tab. Master 2021'!D73</f>
        <v>0.8125</v>
      </c>
      <c r="F114" s="1045" t="str">
        <f>'Tab. Master 2021'!E73</f>
        <v>1º</v>
      </c>
      <c r="G114" s="1045" t="str">
        <f>'Tab. Master 2021'!F73</f>
        <v>JUVENTUDE</v>
      </c>
      <c r="H114" s="521" t="str">
        <f>IF(ISBLANK('Tab. Master 2021'!G73),"",'Tab. Master 2021'!G73)</f>
        <v/>
      </c>
      <c r="I114" s="521" t="s">
        <v>24</v>
      </c>
      <c r="J114" s="521" t="str">
        <f>IF(ISBLANK('Tab. Master 2021'!I73),"",'Tab. Master 2021'!I73)</f>
        <v/>
      </c>
      <c r="K114" s="1045" t="str">
        <f>'Tab. Master 2021'!J73</f>
        <v>VITÓRIA</v>
      </c>
      <c r="L114" s="634"/>
      <c r="N114" s="1330"/>
      <c r="O114" s="480"/>
      <c r="P114" s="1333"/>
      <c r="Q114" s="1325"/>
      <c r="R114" s="1313"/>
      <c r="S114" s="327"/>
      <c r="T114" s="326"/>
      <c r="U114" s="1313"/>
      <c r="V114" s="1313"/>
      <c r="W114" s="1313"/>
      <c r="X114" s="327"/>
      <c r="Y114" s="326"/>
      <c r="Z114" s="1313"/>
      <c r="AA114" s="327"/>
      <c r="AB114" s="326"/>
      <c r="AC114" s="1343"/>
      <c r="AD114" s="1313"/>
      <c r="AE114" s="1316"/>
      <c r="AF114" s="1309"/>
      <c r="AV114" s="1311"/>
      <c r="AW114" s="1311"/>
    </row>
    <row r="115" spans="2:49" x14ac:dyDescent="0.25">
      <c r="B115" s="1170" t="s">
        <v>160</v>
      </c>
      <c r="C115" s="1166">
        <f t="shared" si="20"/>
        <v>104</v>
      </c>
      <c r="D115" s="1273"/>
      <c r="E115" s="1274"/>
      <c r="F115" s="1273"/>
      <c r="G115" s="1045" t="str">
        <f>'Tab. Master 2021'!F74</f>
        <v>FOLGA</v>
      </c>
      <c r="H115" s="521" t="str">
        <f>IF(ISBLANK('Tab. Master 2021'!G74),"",'Tab. Master 2021'!G74)</f>
        <v/>
      </c>
      <c r="I115" s="521" t="s">
        <v>24</v>
      </c>
      <c r="J115" s="521" t="str">
        <f>IF(ISBLANK('Tab. Master 2021'!I74),"",'Tab. Master 2021'!I74)</f>
        <v/>
      </c>
      <c r="K115" s="1045" t="str">
        <f>'Tab. Master 2021'!J74</f>
        <v>ASPEVE</v>
      </c>
      <c r="L115" s="634"/>
      <c r="N115" s="1330"/>
      <c r="O115" s="480"/>
      <c r="P115" s="1333"/>
      <c r="Q115" s="1325"/>
      <c r="R115" s="1313"/>
      <c r="S115" s="327"/>
      <c r="T115" s="326"/>
      <c r="U115" s="1313"/>
      <c r="V115" s="1313"/>
      <c r="W115" s="1313"/>
      <c r="X115" s="327"/>
      <c r="Y115" s="326"/>
      <c r="Z115" s="1313"/>
      <c r="AA115" s="327"/>
      <c r="AB115" s="326"/>
      <c r="AC115" s="1343"/>
      <c r="AD115" s="1313"/>
      <c r="AE115" s="1316"/>
      <c r="AF115" s="1309"/>
      <c r="AV115" s="1311"/>
      <c r="AW115" s="1311"/>
    </row>
    <row r="116" spans="2:49" x14ac:dyDescent="0.25">
      <c r="B116" s="1170" t="s">
        <v>160</v>
      </c>
      <c r="C116" s="1166">
        <f t="shared" si="20"/>
        <v>105</v>
      </c>
      <c r="D116" s="1045">
        <f>'Tab. Master 2021'!C75</f>
        <v>44421</v>
      </c>
      <c r="E116" s="355">
        <f>'Tab. Master 2021'!D75</f>
        <v>0.875</v>
      </c>
      <c r="F116" s="1045" t="str">
        <f>'Tab. Master 2021'!E75</f>
        <v>2º</v>
      </c>
      <c r="G116" s="1045" t="str">
        <f>'Tab. Master 2021'!F75</f>
        <v>JUVENTUS</v>
      </c>
      <c r="H116" s="521" t="str">
        <f>IF(ISBLANK('Tab. Master 2021'!G75),"",'Tab. Master 2021'!G75)</f>
        <v/>
      </c>
      <c r="I116" s="521" t="s">
        <v>24</v>
      </c>
      <c r="J116" s="521" t="str">
        <f>IF(ISBLANK('Tab. Master 2021'!I75),"",'Tab. Master 2021'!I75)</f>
        <v/>
      </c>
      <c r="K116" s="1045" t="str">
        <f>'Tab. Master 2021'!J75</f>
        <v>SEDE</v>
      </c>
      <c r="L116" s="634"/>
      <c r="N116" s="1330"/>
      <c r="O116" s="480"/>
      <c r="P116" s="1333"/>
      <c r="Q116" s="1325"/>
      <c r="R116" s="1313"/>
      <c r="S116" s="329"/>
      <c r="T116" s="328"/>
      <c r="U116" s="1313"/>
      <c r="V116" s="1313"/>
      <c r="W116" s="1313"/>
      <c r="X116" s="329"/>
      <c r="Y116" s="328"/>
      <c r="Z116" s="1313"/>
      <c r="AA116" s="329"/>
      <c r="AB116" s="328"/>
      <c r="AC116" s="1343"/>
      <c r="AD116" s="1313"/>
      <c r="AE116" s="1316"/>
      <c r="AF116" s="1309"/>
      <c r="AV116" s="1311"/>
      <c r="AW116" s="1311"/>
    </row>
    <row r="117" spans="2:49" ht="15.75" customHeight="1" thickBot="1" x14ac:dyDescent="0.3">
      <c r="B117" s="1169" t="s">
        <v>117</v>
      </c>
      <c r="C117" s="1166">
        <f t="shared" si="20"/>
        <v>106</v>
      </c>
      <c r="D117" s="1048">
        <f>'Tab. Novos 2021'!C44</f>
        <v>44422</v>
      </c>
      <c r="E117" s="382">
        <f>'Tab. Novos 2021'!D53</f>
        <v>0.35416666666666669</v>
      </c>
      <c r="F117" s="1048" t="str">
        <f>'Tab. Novos 2021'!E53</f>
        <v>Único</v>
      </c>
      <c r="G117" s="1048" t="str">
        <f>'Tab. Novos 2021'!F44</f>
        <v>PSV</v>
      </c>
      <c r="H117" s="381" t="str">
        <f>IF(ISBLANK('Tab. Novos 2021'!G44),"",'Tab. Novos 2021'!G44)</f>
        <v/>
      </c>
      <c r="I117" s="381" t="s">
        <v>24</v>
      </c>
      <c r="J117" s="381" t="str">
        <f>IF(ISBLANK('Tab. Novos 2021'!I44),"",'Tab. Novos 2021'!I44)</f>
        <v/>
      </c>
      <c r="K117" s="1048" t="str">
        <f>'Tab. Novos 2021'!J44</f>
        <v>FLUMINENSE</v>
      </c>
      <c r="L117" s="1278"/>
      <c r="N117" s="1330"/>
      <c r="O117" s="480"/>
      <c r="P117" s="1333"/>
      <c r="Q117" s="1325"/>
      <c r="R117" s="1313"/>
      <c r="S117" s="486" t="e">
        <f>[2]Pontuação!R132</f>
        <v>#REF!</v>
      </c>
      <c r="T117" s="487" t="e">
        <f>[2]Pontuação!S132</f>
        <v>#REF!</v>
      </c>
      <c r="U117" s="1313"/>
      <c r="V117" s="1313"/>
      <c r="W117" s="1313"/>
      <c r="X117" s="486" t="e">
        <f>[2]Pontuação!W132</f>
        <v>#REF!</v>
      </c>
      <c r="Y117" s="487" t="e">
        <f>[2]Pontuação!X132</f>
        <v>#REF!</v>
      </c>
      <c r="Z117" s="1313"/>
      <c r="AA117" s="486" t="e">
        <f>[2]Pontuação!Z132</f>
        <v>#REF!</v>
      </c>
      <c r="AB117" s="487" t="e">
        <f>[2]Pontuação!AA132</f>
        <v>#REF!</v>
      </c>
      <c r="AC117" s="1343"/>
      <c r="AD117" s="1313"/>
      <c r="AE117" s="1316"/>
      <c r="AF117" s="1309"/>
      <c r="AV117" s="1311"/>
      <c r="AW117" s="1311"/>
    </row>
    <row r="118" spans="2:49" x14ac:dyDescent="0.25">
      <c r="B118" s="1169" t="s">
        <v>117</v>
      </c>
      <c r="C118" s="1166">
        <f t="shared" ref="C118:C119" si="21">C117+1</f>
        <v>107</v>
      </c>
      <c r="D118" s="1048">
        <f>'Tab. Novos 2021'!C45</f>
        <v>44423</v>
      </c>
      <c r="E118" s="382">
        <f>'Tab. Novos 2021'!D54</f>
        <v>0.35416666666666669</v>
      </c>
      <c r="F118" s="1048" t="str">
        <f>'Tab. Novos 2021'!E54</f>
        <v>Único</v>
      </c>
      <c r="G118" s="1048" t="str">
        <f>'Tab. Novos 2021'!F45</f>
        <v>PYTU</v>
      </c>
      <c r="H118" s="381" t="str">
        <f>IF(ISBLANK('Tab. Novos 2021'!G45),"",'Tab. Novos 2021'!G45)</f>
        <v/>
      </c>
      <c r="I118" s="381" t="s">
        <v>24</v>
      </c>
      <c r="J118" s="381" t="str">
        <f>IF(ISBLANK('Tab. Novos 2021'!I45),"",'Tab. Novos 2021'!I45)</f>
        <v/>
      </c>
      <c r="K118" s="1048" t="str">
        <f>'Tab. Novos 2021'!J45</f>
        <v>JUVENTUS</v>
      </c>
      <c r="L118" s="1278"/>
      <c r="N118" s="548">
        <v>1</v>
      </c>
      <c r="O118" s="549">
        <f>MATCH(N118,[2]Pontuação!$R$3:$R$10,0)</f>
        <v>5</v>
      </c>
      <c r="P118" s="488"/>
      <c r="Q118" s="489"/>
      <c r="R118" s="390"/>
      <c r="S118" s="490"/>
      <c r="T118" s="393"/>
      <c r="U118" s="394"/>
      <c r="V118" s="390"/>
      <c r="W118" s="490"/>
      <c r="X118" s="393"/>
      <c r="Y118" s="394"/>
      <c r="Z118" s="390"/>
      <c r="AA118" s="490"/>
      <c r="AB118" s="393"/>
      <c r="AC118" s="394"/>
      <c r="AD118" s="390"/>
      <c r="AE118" s="410" t="e">
        <f t="shared" ref="AE118:AE124" si="22">Q118/(R118*3)</f>
        <v>#DIV/0!</v>
      </c>
      <c r="AF118" s="655" t="s">
        <v>159</v>
      </c>
      <c r="AG118" s="544"/>
      <c r="AH118" s="538"/>
      <c r="AI118" s="538"/>
      <c r="AJ118" s="538"/>
      <c r="AK118" s="538"/>
      <c r="AL118" s="538"/>
      <c r="AM118" s="538"/>
      <c r="AN118" s="538"/>
      <c r="AO118" s="538"/>
      <c r="AP118" s="538"/>
      <c r="AQ118" s="538"/>
      <c r="AR118" s="538"/>
      <c r="AS118" s="538"/>
      <c r="AT118" s="538"/>
      <c r="AU118" s="579"/>
      <c r="AV118" s="581">
        <f>AC118</f>
        <v>0</v>
      </c>
      <c r="AW118" s="413"/>
    </row>
    <row r="119" spans="2:49" x14ac:dyDescent="0.25">
      <c r="B119" s="1170" t="s">
        <v>160</v>
      </c>
      <c r="C119" s="1166">
        <f t="shared" si="21"/>
        <v>108</v>
      </c>
      <c r="D119" s="1045">
        <f>'Tab. Master 2021'!C76</f>
        <v>44426</v>
      </c>
      <c r="E119" s="355">
        <f>'Tab. Master 2021'!D76</f>
        <v>0.8125</v>
      </c>
      <c r="F119" s="1045" t="str">
        <f>'Tab. Master 2021'!E76</f>
        <v>1º</v>
      </c>
      <c r="G119" s="1296" t="str">
        <f>'Tab. Master 2021'!F76</f>
        <v>XAREU</v>
      </c>
      <c r="H119" s="521" t="str">
        <f>IF(ISBLANK('Tab. Master 2021'!G76),"",'Tab. Master 2021'!G76)</f>
        <v/>
      </c>
      <c r="I119" s="521" t="s">
        <v>24</v>
      </c>
      <c r="J119" s="521" t="str">
        <f>IF(ISBLANK('Tab. Master 2021'!I76),"",'Tab. Master 2021'!I76)</f>
        <v/>
      </c>
      <c r="K119" s="1045" t="str">
        <f>'Tab. Master 2021'!J76</f>
        <v>MACAU</v>
      </c>
      <c r="L119" s="730"/>
      <c r="N119" s="539">
        <v>2</v>
      </c>
      <c r="O119" s="543">
        <f>MATCH(N119,[2]Pontuação!$R$3:$R$10,0)</f>
        <v>2</v>
      </c>
      <c r="P119" s="344"/>
      <c r="Q119" s="345"/>
      <c r="R119" s="346"/>
      <c r="S119" s="347"/>
      <c r="T119" s="349"/>
      <c r="U119" s="348"/>
      <c r="V119" s="346"/>
      <c r="W119" s="347"/>
      <c r="X119" s="349"/>
      <c r="Y119" s="348"/>
      <c r="Z119" s="346"/>
      <c r="AA119" s="347"/>
      <c r="AB119" s="349"/>
      <c r="AC119" s="348"/>
      <c r="AD119" s="346"/>
      <c r="AE119" s="350" t="e">
        <f t="shared" si="22"/>
        <v>#DIV/0!</v>
      </c>
      <c r="AF119" s="547" t="s">
        <v>159</v>
      </c>
      <c r="AG119" s="545"/>
      <c r="AH119" s="536"/>
      <c r="AI119" s="536"/>
      <c r="AJ119" s="536"/>
      <c r="AK119" s="536"/>
      <c r="AL119" s="536"/>
      <c r="AM119" s="536"/>
      <c r="AN119" s="536"/>
      <c r="AO119" s="536"/>
      <c r="AP119" s="536"/>
      <c r="AQ119" s="536"/>
      <c r="AR119" s="536"/>
      <c r="AS119" s="536"/>
      <c r="AT119" s="536"/>
      <c r="AU119" s="578"/>
      <c r="AV119" s="582">
        <f>AC119</f>
        <v>0</v>
      </c>
      <c r="AW119" s="411"/>
    </row>
    <row r="120" spans="2:49" x14ac:dyDescent="0.25">
      <c r="B120" s="1170" t="s">
        <v>160</v>
      </c>
      <c r="C120" s="1166">
        <f t="shared" ref="C120" si="23">C119+1</f>
        <v>109</v>
      </c>
      <c r="D120" s="1273"/>
      <c r="E120" s="1274"/>
      <c r="F120" s="1273"/>
      <c r="G120" s="1045" t="str">
        <f>'Tab. Master 2021'!F77</f>
        <v>FOLGA</v>
      </c>
      <c r="H120" s="521" t="str">
        <f>IF(ISBLANK('Tab. Master 2021'!G77),"",'Tab. Master 2021'!G77)</f>
        <v/>
      </c>
      <c r="I120" s="521" t="s">
        <v>24</v>
      </c>
      <c r="J120" s="521" t="str">
        <f>IF(ISBLANK('Tab. Master 2021'!I77),"",'Tab. Master 2021'!I77)</f>
        <v/>
      </c>
      <c r="K120" s="1045" t="str">
        <f>'Tab. Master 2021'!J77</f>
        <v>PSG</v>
      </c>
      <c r="L120" s="730"/>
      <c r="N120" s="539">
        <v>3</v>
      </c>
      <c r="O120" s="543"/>
      <c r="P120" s="357"/>
      <c r="Q120" s="358"/>
      <c r="R120" s="359"/>
      <c r="S120" s="360"/>
      <c r="T120" s="362"/>
      <c r="U120" s="361"/>
      <c r="V120" s="359"/>
      <c r="W120" s="360"/>
      <c r="X120" s="362"/>
      <c r="Y120" s="361"/>
      <c r="Z120" s="359"/>
      <c r="AA120" s="360"/>
      <c r="AB120" s="362"/>
      <c r="AC120" s="361"/>
      <c r="AD120" s="359"/>
      <c r="AE120" s="350" t="e">
        <f t="shared" si="22"/>
        <v>#DIV/0!</v>
      </c>
      <c r="AF120" s="547" t="s">
        <v>159</v>
      </c>
      <c r="AG120" s="545"/>
      <c r="AH120" s="536"/>
      <c r="AI120" s="536"/>
      <c r="AJ120" s="536"/>
      <c r="AK120" s="536"/>
      <c r="AL120" s="536"/>
      <c r="AM120" s="536"/>
      <c r="AN120" s="536"/>
      <c r="AO120" s="536"/>
      <c r="AP120" s="536"/>
      <c r="AQ120" s="536"/>
      <c r="AR120" s="536"/>
      <c r="AS120" s="536"/>
      <c r="AT120" s="536"/>
      <c r="AU120" s="578"/>
      <c r="AV120" s="582"/>
      <c r="AW120" s="411"/>
    </row>
    <row r="121" spans="2:49" x14ac:dyDescent="0.25">
      <c r="B121" s="1170" t="s">
        <v>160</v>
      </c>
      <c r="C121" s="1166">
        <f t="shared" ref="C121:C122" si="24">C120+1</f>
        <v>110</v>
      </c>
      <c r="D121" s="1045">
        <f>'Tab. Master 2021'!C78</f>
        <v>44426</v>
      </c>
      <c r="E121" s="355">
        <f>'Tab. Master 2021'!D78</f>
        <v>0.875</v>
      </c>
      <c r="F121" s="1045" t="str">
        <f>'Tab. Master 2021'!E78</f>
        <v>2º</v>
      </c>
      <c r="G121" s="1045" t="str">
        <f>'Tab. Master 2021'!F78</f>
        <v>POTYGUAR</v>
      </c>
      <c r="H121" s="521" t="str">
        <f>IF(ISBLANK('Tab. Master 2021'!G78),"",'Tab. Master 2021'!G78)</f>
        <v/>
      </c>
      <c r="I121" s="521" t="s">
        <v>24</v>
      </c>
      <c r="J121" s="521" t="str">
        <f>IF(ISBLANK('Tab. Master 2021'!I78),"",'Tab. Master 2021'!I78)</f>
        <v/>
      </c>
      <c r="K121" s="1045" t="str">
        <f>'Tab. Master 2021'!J78</f>
        <v>ASPEVE</v>
      </c>
      <c r="L121" s="730"/>
      <c r="N121" s="539">
        <v>4</v>
      </c>
      <c r="O121" s="543">
        <f>MATCH(N121,[2]Pontuação!$R$3:$R$10,0)</f>
        <v>4</v>
      </c>
      <c r="P121" s="357"/>
      <c r="Q121" s="358"/>
      <c r="R121" s="359"/>
      <c r="S121" s="360"/>
      <c r="T121" s="362"/>
      <c r="U121" s="361"/>
      <c r="V121" s="359"/>
      <c r="W121" s="360"/>
      <c r="X121" s="362"/>
      <c r="Y121" s="361"/>
      <c r="Z121" s="359"/>
      <c r="AA121" s="360"/>
      <c r="AB121" s="362"/>
      <c r="AC121" s="361"/>
      <c r="AD121" s="359"/>
      <c r="AE121" s="350" t="e">
        <f t="shared" si="22"/>
        <v>#DIV/0!</v>
      </c>
      <c r="AF121" s="547" t="s">
        <v>159</v>
      </c>
      <c r="AG121" s="327"/>
      <c r="AH121" s="537"/>
      <c r="AI121" s="537"/>
      <c r="AJ121" s="537"/>
      <c r="AK121" s="537"/>
      <c r="AL121" s="537"/>
      <c r="AM121" s="537"/>
      <c r="AN121" s="537"/>
      <c r="AO121" s="537"/>
      <c r="AP121" s="537"/>
      <c r="AQ121" s="537"/>
      <c r="AR121" s="537"/>
      <c r="AS121" s="537"/>
      <c r="AT121" s="537"/>
      <c r="AU121" s="326"/>
      <c r="AV121" s="582">
        <f>AC121</f>
        <v>0</v>
      </c>
      <c r="AW121" s="411"/>
    </row>
    <row r="122" spans="2:49" x14ac:dyDescent="0.25">
      <c r="B122" s="1171" t="s">
        <v>235</v>
      </c>
      <c r="C122" s="1166">
        <f t="shared" si="24"/>
        <v>111</v>
      </c>
      <c r="D122" s="1042">
        <f>'Tab. Sênior 2021'!C44</f>
        <v>44428</v>
      </c>
      <c r="E122" s="341">
        <f>'Tab. Sênior 2021'!D44</f>
        <v>0.875</v>
      </c>
      <c r="F122" s="1042" t="str">
        <f>'Tab. Sênior 2021'!E44</f>
        <v>2º</v>
      </c>
      <c r="G122" s="1042" t="str">
        <f>'Tab. Sênior 2021'!F44</f>
        <v>PYTU</v>
      </c>
      <c r="H122" s="342" t="str">
        <f>IF(ISBLANK('Tab. Sênior 2021'!G44),"",'Tab. Sênior 2021'!G44)</f>
        <v/>
      </c>
      <c r="I122" s="342" t="s">
        <v>24</v>
      </c>
      <c r="J122" s="342" t="str">
        <f>IF(ISBLANK('Tab. Sênior 2021'!I44),"",'Tab. Sênior 2021'!I44)</f>
        <v/>
      </c>
      <c r="K122" s="1295" t="str">
        <f>'Tab. Sênior 2021'!J44</f>
        <v>XAREU</v>
      </c>
      <c r="L122" s="730"/>
      <c r="N122" s="539">
        <v>5</v>
      </c>
      <c r="O122" s="543">
        <f>MATCH(N122,[2]Pontuação!$R$3:$R$10,0)</f>
        <v>7</v>
      </c>
      <c r="P122" s="357"/>
      <c r="Q122" s="358"/>
      <c r="R122" s="359"/>
      <c r="S122" s="360"/>
      <c r="T122" s="362"/>
      <c r="U122" s="361"/>
      <c r="V122" s="359"/>
      <c r="W122" s="360"/>
      <c r="X122" s="362"/>
      <c r="Y122" s="361"/>
      <c r="Z122" s="359"/>
      <c r="AA122" s="360"/>
      <c r="AB122" s="362"/>
      <c r="AC122" s="361"/>
      <c r="AD122" s="359"/>
      <c r="AE122" s="350" t="e">
        <f t="shared" si="22"/>
        <v>#DIV/0!</v>
      </c>
      <c r="AF122" s="547" t="s">
        <v>159</v>
      </c>
      <c r="AG122" s="327"/>
      <c r="AH122" s="537"/>
      <c r="AI122" s="537"/>
      <c r="AJ122" s="537"/>
      <c r="AK122" s="537"/>
      <c r="AL122" s="537"/>
      <c r="AM122" s="537"/>
      <c r="AN122" s="537"/>
      <c r="AO122" s="537"/>
      <c r="AP122" s="537"/>
      <c r="AQ122" s="537"/>
      <c r="AR122" s="537"/>
      <c r="AS122" s="537"/>
      <c r="AT122" s="537"/>
      <c r="AU122" s="326"/>
      <c r="AV122" s="582">
        <f>AC122</f>
        <v>0</v>
      </c>
      <c r="AW122" s="411"/>
    </row>
    <row r="123" spans="2:49" x14ac:dyDescent="0.25">
      <c r="B123" s="1170" t="s">
        <v>160</v>
      </c>
      <c r="C123" s="1166">
        <f t="shared" ref="C123:C128" si="25">C122+1</f>
        <v>112</v>
      </c>
      <c r="D123" s="1045">
        <f>'Tab. Master 2021'!C79</f>
        <v>44428</v>
      </c>
      <c r="E123" s="355">
        <f>'Tab. Master 2021'!D79</f>
        <v>0.8125</v>
      </c>
      <c r="F123" s="1045" t="str">
        <f>'Tab. Master 2021'!E79</f>
        <v>1º</v>
      </c>
      <c r="G123" s="1045" t="str">
        <f>'Tab. Master 2021'!F79</f>
        <v>SEDE</v>
      </c>
      <c r="H123" s="521" t="str">
        <f>IF(ISBLANK('Tab. Master 2021'!G79),"",'Tab. Master 2021'!G79)</f>
        <v/>
      </c>
      <c r="I123" s="521" t="s">
        <v>24</v>
      </c>
      <c r="J123" s="521" t="str">
        <f>IF(ISBLANK('Tab. Master 2021'!I79),"",'Tab. Master 2021'!I79)</f>
        <v/>
      </c>
      <c r="K123" s="1045" t="str">
        <f>'Tab. Master 2021'!J79</f>
        <v>JUVENTUDE</v>
      </c>
      <c r="L123" s="652"/>
      <c r="N123" s="643"/>
      <c r="O123" s="644"/>
      <c r="P123" s="645"/>
      <c r="Q123" s="646"/>
      <c r="R123" s="1132"/>
      <c r="S123" s="1191"/>
      <c r="T123" s="1135"/>
      <c r="U123" s="1136"/>
      <c r="V123" s="1132"/>
      <c r="W123" s="1191"/>
      <c r="X123" s="1135"/>
      <c r="Y123" s="1136"/>
      <c r="Z123" s="1132"/>
      <c r="AA123" s="1191"/>
      <c r="AB123" s="1135"/>
      <c r="AC123" s="1136"/>
      <c r="AD123" s="1132"/>
      <c r="AE123" s="350"/>
      <c r="AF123" s="547"/>
      <c r="AG123" s="1192"/>
      <c r="AH123" s="1193"/>
      <c r="AI123" s="1193"/>
      <c r="AJ123" s="1193"/>
      <c r="AK123" s="1193"/>
      <c r="AL123" s="1193"/>
      <c r="AM123" s="1193"/>
      <c r="AN123" s="1193"/>
      <c r="AO123" s="1193"/>
      <c r="AP123" s="1193"/>
      <c r="AQ123" s="1193"/>
      <c r="AR123" s="1193"/>
      <c r="AS123" s="1193"/>
      <c r="AT123" s="1193"/>
      <c r="AU123" s="1194"/>
      <c r="AV123" s="1195"/>
      <c r="AW123" s="1196"/>
    </row>
    <row r="124" spans="2:49" ht="15" customHeight="1" thickBot="1" x14ac:dyDescent="0.3">
      <c r="B124" s="1169" t="s">
        <v>117</v>
      </c>
      <c r="C124" s="1166">
        <f t="shared" si="25"/>
        <v>113</v>
      </c>
      <c r="D124" s="1048">
        <f>'Tab. Novos 2021'!C46</f>
        <v>44430</v>
      </c>
      <c r="E124" s="382">
        <f>'Tab. Novos 2021'!D46</f>
        <v>0.35416666666666669</v>
      </c>
      <c r="F124" s="1048" t="str">
        <f>'Tab. Novos 2021'!E60</f>
        <v>Único</v>
      </c>
      <c r="G124" s="1048" t="str">
        <f>'Tab. Novos 2021'!F46</f>
        <v>CHAPE</v>
      </c>
      <c r="H124" s="381" t="str">
        <f>IF(ISBLANK('Tab. Novos 2021'!G46),"",'Tab. Novos 2021'!G46)</f>
        <v/>
      </c>
      <c r="I124" s="381" t="s">
        <v>24</v>
      </c>
      <c r="J124" s="381" t="str">
        <f>IF(ISBLANK('Tab. Novos 2021'!I46),"",'Tab. Novos 2021'!I46)</f>
        <v/>
      </c>
      <c r="K124" s="1048" t="str">
        <f>'Tab. Novos 2021'!J46</f>
        <v>BARCA</v>
      </c>
      <c r="L124" s="652"/>
      <c r="N124" s="643">
        <v>6</v>
      </c>
      <c r="O124" s="644"/>
      <c r="P124" s="645"/>
      <c r="Q124" s="646"/>
      <c r="R124" s="369"/>
      <c r="S124" s="367"/>
      <c r="T124" s="370"/>
      <c r="U124" s="368"/>
      <c r="V124" s="369"/>
      <c r="W124" s="367"/>
      <c r="X124" s="370"/>
      <c r="Y124" s="368"/>
      <c r="Z124" s="369"/>
      <c r="AA124" s="367"/>
      <c r="AB124" s="370"/>
      <c r="AC124" s="368"/>
      <c r="AD124" s="369"/>
      <c r="AE124" s="350" t="e">
        <f t="shared" si="22"/>
        <v>#DIV/0!</v>
      </c>
      <c r="AF124" s="547" t="s">
        <v>159</v>
      </c>
      <c r="AG124" s="546"/>
      <c r="AH124" s="541"/>
      <c r="AI124" s="541"/>
      <c r="AJ124" s="541"/>
      <c r="AK124" s="541"/>
      <c r="AL124" s="541"/>
      <c r="AM124" s="541"/>
      <c r="AN124" s="541"/>
      <c r="AO124" s="541"/>
      <c r="AP124" s="541"/>
      <c r="AQ124" s="541"/>
      <c r="AR124" s="541"/>
      <c r="AS124" s="541"/>
      <c r="AT124" s="541"/>
      <c r="AU124" s="580"/>
      <c r="AV124" s="583"/>
      <c r="AW124" s="412"/>
    </row>
    <row r="125" spans="2:49" ht="15" customHeight="1" thickBot="1" x14ac:dyDescent="0.3">
      <c r="B125" s="1171" t="s">
        <v>235</v>
      </c>
      <c r="C125" s="1166">
        <f t="shared" si="25"/>
        <v>114</v>
      </c>
      <c r="D125" s="1042">
        <f>'Tab. Sênior 2021'!C45</f>
        <v>44433</v>
      </c>
      <c r="E125" s="341">
        <f>'Tab. Sênior 2021'!D45</f>
        <v>0.8125</v>
      </c>
      <c r="F125" s="1042" t="str">
        <f>'Tab. Sênior 2021'!E45</f>
        <v>1º</v>
      </c>
      <c r="G125" s="1042" t="str">
        <f>'Tab. Sênior 2021'!F45</f>
        <v>INDEPENDENTE</v>
      </c>
      <c r="H125" s="342" t="str">
        <f>IF(ISBLANK('Tab. Sênior 2021'!G45),"",'Tab. Sênior 2021'!G45)</f>
        <v/>
      </c>
      <c r="I125" s="342" t="s">
        <v>24</v>
      </c>
      <c r="J125" s="342" t="str">
        <f>IF(ISBLANK('Tab. Sênior 2021'!I45),"",'Tab. Sênior 2021'!I45)</f>
        <v/>
      </c>
      <c r="K125" s="1042" t="str">
        <f>'Tab. Sênior 2021'!J45</f>
        <v>POTYGUAR</v>
      </c>
      <c r="L125" s="652"/>
      <c r="N125" s="1321" t="s">
        <v>161</v>
      </c>
      <c r="O125" s="1322"/>
      <c r="P125" s="1322"/>
      <c r="Q125" s="1350"/>
      <c r="R125" s="653">
        <f ca="1">SUM(R118:R145)/2</f>
        <v>18</v>
      </c>
    </row>
    <row r="126" spans="2:49" ht="15" customHeight="1" x14ac:dyDescent="0.25">
      <c r="B126" s="1170" t="s">
        <v>160</v>
      </c>
      <c r="C126" s="1166">
        <f t="shared" si="25"/>
        <v>115</v>
      </c>
      <c r="D126" s="1045">
        <f>'Tab. Master 2021'!C80</f>
        <v>44433</v>
      </c>
      <c r="E126" s="355">
        <f>'Tab. Master 2021'!D80</f>
        <v>0.875</v>
      </c>
      <c r="F126" s="1045" t="str">
        <f>'Tab. Master 2021'!E80</f>
        <v>2º</v>
      </c>
      <c r="G126" s="1045" t="str">
        <f>'Tab. Master 2021'!F80</f>
        <v>MACAU</v>
      </c>
      <c r="H126" s="521" t="str">
        <f>IF(ISBLANK('Tab. Master 2021'!G80),"",'Tab. Master 2021'!G80)</f>
        <v/>
      </c>
      <c r="I126" s="521" t="s">
        <v>24</v>
      </c>
      <c r="J126" s="521" t="str">
        <f>IF(ISBLANK('Tab. Master 2021'!I80),"",'Tab. Master 2021'!I80)</f>
        <v/>
      </c>
      <c r="K126" s="1045" t="str">
        <f>'Tab. Master 2021'!J80</f>
        <v>JUVENTUS</v>
      </c>
      <c r="L126" s="634"/>
    </row>
    <row r="127" spans="2:49" ht="15" customHeight="1" x14ac:dyDescent="0.25">
      <c r="B127" s="1170" t="s">
        <v>160</v>
      </c>
      <c r="C127" s="1166">
        <f t="shared" si="25"/>
        <v>116</v>
      </c>
      <c r="D127" s="1045">
        <f>'Tab. Master 2021'!C81</f>
        <v>44435</v>
      </c>
      <c r="E127" s="355">
        <f>'Tab. Master 2021'!D81</f>
        <v>0.8125</v>
      </c>
      <c r="F127" s="1045" t="str">
        <f>'Tab. Master 2021'!E81</f>
        <v>1º</v>
      </c>
      <c r="G127" s="1045" t="str">
        <f>'Tab. Master 2021'!F81</f>
        <v>VITÓRIA</v>
      </c>
      <c r="H127" s="521" t="str">
        <f>IF(ISBLANK('Tab. Master 2021'!G81),"",'Tab. Master 2021'!G81)</f>
        <v/>
      </c>
      <c r="I127" s="521" t="s">
        <v>24</v>
      </c>
      <c r="J127" s="521" t="str">
        <f>IF(ISBLANK('Tab. Master 2021'!I81),"",'Tab. Master 2021'!I81)</f>
        <v/>
      </c>
      <c r="K127" s="1296" t="str">
        <f>'Tab. Master 2021'!J81</f>
        <v>XAREU</v>
      </c>
      <c r="L127" s="652"/>
    </row>
    <row r="128" spans="2:49" ht="15" customHeight="1" x14ac:dyDescent="0.25">
      <c r="B128" s="1170" t="s">
        <v>160</v>
      </c>
      <c r="C128" s="1166">
        <f t="shared" si="25"/>
        <v>117</v>
      </c>
      <c r="D128" s="1045">
        <f>'Tab. Master 2021'!C82</f>
        <v>44435</v>
      </c>
      <c r="E128" s="355">
        <f>'Tab. Master 2021'!D82</f>
        <v>0.875</v>
      </c>
      <c r="F128" s="1045" t="str">
        <f>'Tab. Master 2021'!E82</f>
        <v>2º</v>
      </c>
      <c r="G128" s="1045" t="str">
        <f>'Tab. Master 2021'!F82</f>
        <v>POTYGUAR</v>
      </c>
      <c r="H128" s="521" t="str">
        <f>IF(ISBLANK('Tab. Master 2021'!G82),"",'Tab. Master 2021'!G82)</f>
        <v/>
      </c>
      <c r="I128" s="521" t="s">
        <v>24</v>
      </c>
      <c r="J128" s="521" t="str">
        <f>IF(ISBLANK('Tab. Master 2021'!I82),"",'Tab. Master 2021'!I82)</f>
        <v/>
      </c>
      <c r="K128" s="1045" t="str">
        <f>'Tab. Master 2021'!J82</f>
        <v>SEDE</v>
      </c>
      <c r="L128" s="652"/>
    </row>
    <row r="129" spans="2:49" ht="15.75" thickBot="1" x14ac:dyDescent="0.3">
      <c r="B129" s="1169" t="s">
        <v>117</v>
      </c>
      <c r="C129" s="1166">
        <f>C130+1</f>
        <v>119</v>
      </c>
      <c r="D129" s="1048">
        <f>'Tab. Novos 2021'!C47</f>
        <v>44437</v>
      </c>
      <c r="E129" s="382">
        <f>'Tab. Novos 2021'!D52</f>
        <v>0.35416666666666669</v>
      </c>
      <c r="F129" s="1048" t="str">
        <f>'Tab. Novos 2021'!E66</f>
        <v>Único</v>
      </c>
      <c r="G129" s="1048" t="str">
        <f>'Tab. Novos 2021'!F47</f>
        <v>PYTU</v>
      </c>
      <c r="H129" s="381" t="str">
        <f>IF(ISBLANK('Tab. Novos 2021'!G47),"",'Tab. Novos 2021'!G47)</f>
        <v/>
      </c>
      <c r="I129" s="381" t="s">
        <v>24</v>
      </c>
      <c r="J129" s="381" t="str">
        <f>IF(ISBLANK('Tab. Novos 2021'!I47),"",'Tab. Novos 2021'!I47)</f>
        <v/>
      </c>
      <c r="K129" s="1048" t="str">
        <f>'Tab. Novos 2021'!J47</f>
        <v>CHAPE</v>
      </c>
      <c r="L129" s="652"/>
    </row>
    <row r="130" spans="2:49" ht="16.5" customHeight="1" thickBot="1" x14ac:dyDescent="0.3">
      <c r="B130" s="1170" t="s">
        <v>160</v>
      </c>
      <c r="C130" s="1166">
        <f>C128+1</f>
        <v>118</v>
      </c>
      <c r="D130" s="1045">
        <f>'Tab. Master 2021'!C83</f>
        <v>44440</v>
      </c>
      <c r="E130" s="355">
        <f>'Tab. Master 2021'!D83</f>
        <v>0.8125</v>
      </c>
      <c r="F130" s="1045" t="str">
        <f>'Tab. Master 2021'!E83</f>
        <v>1º</v>
      </c>
      <c r="G130" s="1045" t="str">
        <f>'Tab. Master 2021'!F83</f>
        <v>ASPEVE</v>
      </c>
      <c r="H130" s="521" t="str">
        <f>IF(ISBLANK('Tab. Master 2021'!G83),"",'Tab. Master 2021'!G83)</f>
        <v/>
      </c>
      <c r="I130" s="521" t="s">
        <v>24</v>
      </c>
      <c r="J130" s="521" t="str">
        <f>IF(ISBLANK('Tab. Master 2021'!I83),"",'Tab. Master 2021'!I83)</f>
        <v/>
      </c>
      <c r="K130" s="1045" t="str">
        <f>'Tab. Master 2021'!J83</f>
        <v>MACAU</v>
      </c>
      <c r="L130" s="652"/>
      <c r="N130" s="1335" t="s">
        <v>166</v>
      </c>
      <c r="O130" s="1336"/>
      <c r="P130" s="1336"/>
      <c r="Q130" s="1336"/>
      <c r="R130" s="1336"/>
      <c r="S130" s="1336"/>
      <c r="T130" s="1336"/>
      <c r="U130" s="1336"/>
      <c r="V130" s="1336"/>
      <c r="W130" s="1336"/>
      <c r="X130" s="1336"/>
      <c r="Y130" s="1336"/>
      <c r="Z130" s="1336"/>
      <c r="AA130" s="1336"/>
      <c r="AB130" s="1336"/>
      <c r="AC130" s="1336"/>
      <c r="AD130" s="1336"/>
      <c r="AE130" s="1336"/>
      <c r="AF130" s="1336"/>
      <c r="AG130" s="1336"/>
      <c r="AH130" s="1336"/>
      <c r="AI130" s="1336"/>
      <c r="AJ130" s="1336"/>
      <c r="AK130" s="1336"/>
      <c r="AL130" s="1336"/>
      <c r="AM130" s="1336"/>
      <c r="AN130" s="1336"/>
      <c r="AO130" s="1336"/>
      <c r="AP130" s="1336"/>
      <c r="AQ130" s="1336"/>
      <c r="AR130" s="1336"/>
      <c r="AS130" s="1336"/>
      <c r="AT130" s="1336"/>
      <c r="AU130" s="1336"/>
      <c r="AV130" s="1336"/>
      <c r="AW130" s="1337"/>
    </row>
    <row r="131" spans="2:49" x14ac:dyDescent="0.25">
      <c r="B131" s="1170" t="s">
        <v>160</v>
      </c>
      <c r="C131" s="1166">
        <f>C129+1</f>
        <v>120</v>
      </c>
      <c r="D131" s="1273"/>
      <c r="E131" s="1274"/>
      <c r="F131" s="1273"/>
      <c r="G131" s="1045" t="str">
        <f>'Tab. Master 2021'!F84</f>
        <v>VITÓRIA</v>
      </c>
      <c r="H131" s="521" t="str">
        <f>IF(ISBLANK('Tab. Master 2021'!G84),"",'Tab. Master 2021'!G84)</f>
        <v/>
      </c>
      <c r="I131" s="521" t="s">
        <v>24</v>
      </c>
      <c r="J131" s="521" t="str">
        <f>IF(ISBLANK('Tab. Master 2021'!I84),"",'Tab. Master 2021'!I84)</f>
        <v/>
      </c>
      <c r="K131" s="1045" t="str">
        <f>'Tab. Master 2021'!J84</f>
        <v>FOLGA</v>
      </c>
      <c r="L131" s="652"/>
      <c r="N131" s="1329" t="s">
        <v>143</v>
      </c>
      <c r="O131" s="377"/>
      <c r="P131" s="1332" t="s">
        <v>144</v>
      </c>
      <c r="Q131" s="1324" t="s">
        <v>145</v>
      </c>
      <c r="R131" s="1312" t="s">
        <v>146</v>
      </c>
      <c r="S131" s="378"/>
      <c r="T131" s="378"/>
      <c r="U131" s="1312" t="s">
        <v>147</v>
      </c>
      <c r="V131" s="1312" t="s">
        <v>148</v>
      </c>
      <c r="W131" s="1312" t="s">
        <v>149</v>
      </c>
      <c r="X131" s="378"/>
      <c r="Y131" s="378"/>
      <c r="Z131" s="1312" t="s">
        <v>150</v>
      </c>
      <c r="AA131" s="379"/>
      <c r="AB131" s="380"/>
      <c r="AC131" s="1312" t="s">
        <v>151</v>
      </c>
      <c r="AD131" s="1312" t="s">
        <v>152</v>
      </c>
      <c r="AE131" s="1315" t="s">
        <v>153</v>
      </c>
      <c r="AF131" s="1308" t="s">
        <v>154</v>
      </c>
      <c r="AV131" s="1310" t="s">
        <v>163</v>
      </c>
      <c r="AW131" s="1310" t="s">
        <v>168</v>
      </c>
    </row>
    <row r="132" spans="2:49" ht="15.75" customHeight="1" x14ac:dyDescent="0.25">
      <c r="B132" s="1170" t="s">
        <v>160</v>
      </c>
      <c r="C132" s="1166">
        <f t="shared" ref="C132" si="26">C131+1</f>
        <v>121</v>
      </c>
      <c r="D132" s="1045">
        <f>'Tab. Master 2021'!C85</f>
        <v>44440</v>
      </c>
      <c r="E132" s="355">
        <f>'Tab. Master 2021'!D85</f>
        <v>0.875</v>
      </c>
      <c r="F132" s="1045" t="str">
        <f>'Tab. Master 2021'!E85</f>
        <v>2º</v>
      </c>
      <c r="G132" s="1045" t="str">
        <f>'Tab. Master 2021'!F85</f>
        <v>JUVENTUDE</v>
      </c>
      <c r="H132" s="521" t="str">
        <f>IF(ISBLANK('Tab. Master 2021'!G85),"",'Tab. Master 2021'!G85)</f>
        <v/>
      </c>
      <c r="I132" s="521" t="s">
        <v>24</v>
      </c>
      <c r="J132" s="521" t="str">
        <f>IF(ISBLANK('Tab. Master 2021'!I85),"",'Tab. Master 2021'!I85)</f>
        <v/>
      </c>
      <c r="K132" s="1045" t="str">
        <f>'Tab. Master 2021'!J85</f>
        <v>PSG</v>
      </c>
      <c r="L132" s="652"/>
      <c r="N132" s="1330"/>
      <c r="O132" s="480"/>
      <c r="P132" s="1333"/>
      <c r="Q132" s="1325"/>
      <c r="R132" s="1313"/>
      <c r="S132" s="862"/>
      <c r="T132" s="862"/>
      <c r="U132" s="1313"/>
      <c r="V132" s="1313"/>
      <c r="W132" s="1313"/>
      <c r="X132" s="862"/>
      <c r="Y132" s="862"/>
      <c r="Z132" s="1313"/>
      <c r="AA132" s="862"/>
      <c r="AB132" s="862"/>
      <c r="AC132" s="1313"/>
      <c r="AD132" s="1313"/>
      <c r="AE132" s="1316"/>
      <c r="AF132" s="1309"/>
      <c r="AG132" s="484"/>
      <c r="AH132" s="484"/>
      <c r="AI132" s="484"/>
      <c r="AJ132" s="484"/>
      <c r="AK132" s="484"/>
      <c r="AL132" s="484"/>
      <c r="AM132" s="484"/>
      <c r="AN132" s="484"/>
      <c r="AO132" s="484"/>
      <c r="AP132" s="484"/>
      <c r="AQ132" s="484"/>
      <c r="AR132" s="484"/>
      <c r="AS132" s="484"/>
      <c r="AT132" s="484"/>
      <c r="AU132" s="484"/>
      <c r="AV132" s="1311"/>
      <c r="AW132" s="1311"/>
    </row>
    <row r="133" spans="2:49" ht="15.75" customHeight="1" x14ac:dyDescent="0.25">
      <c r="B133" s="1170" t="s">
        <v>160</v>
      </c>
      <c r="C133" s="1166">
        <f t="shared" ref="C133:C134" si="27">C132+1</f>
        <v>122</v>
      </c>
      <c r="D133" s="1045">
        <f>'Tab. Master 2021'!C86</f>
        <v>44442</v>
      </c>
      <c r="E133" s="355">
        <f>'Tab. Master 2021'!D86</f>
        <v>0.8125</v>
      </c>
      <c r="F133" s="1045" t="str">
        <f>'Tab. Master 2021'!E86</f>
        <v>1º</v>
      </c>
      <c r="G133" s="1045" t="str">
        <f>'Tab. Master 2021'!F86</f>
        <v>JUVENTUS</v>
      </c>
      <c r="H133" s="521" t="str">
        <f>IF(ISBLANK('Tab. Master 2021'!G86),"",'Tab. Master 2021'!G86)</f>
        <v/>
      </c>
      <c r="I133" s="521" t="s">
        <v>24</v>
      </c>
      <c r="J133" s="521" t="str">
        <f>IF(ISBLANK('Tab. Master 2021'!I86),"",'Tab. Master 2021'!I86)</f>
        <v/>
      </c>
      <c r="K133" s="1296" t="str">
        <f>'Tab. Master 2021'!J86</f>
        <v>XAREU</v>
      </c>
      <c r="L133" s="652"/>
      <c r="N133" s="1330"/>
      <c r="O133" s="480"/>
      <c r="P133" s="1333"/>
      <c r="Q133" s="1325"/>
      <c r="R133" s="1313"/>
      <c r="S133" s="862"/>
      <c r="T133" s="862"/>
      <c r="U133" s="1313"/>
      <c r="V133" s="1313"/>
      <c r="W133" s="1313"/>
      <c r="X133" s="862"/>
      <c r="Y133" s="862"/>
      <c r="Z133" s="1313"/>
      <c r="AA133" s="862"/>
      <c r="AB133" s="862"/>
      <c r="AC133" s="1313"/>
      <c r="AD133" s="1313"/>
      <c r="AE133" s="1316"/>
      <c r="AF133" s="1309"/>
      <c r="AG133" s="484"/>
      <c r="AH133" s="484"/>
      <c r="AI133" s="484"/>
      <c r="AJ133" s="484"/>
      <c r="AK133" s="484"/>
      <c r="AL133" s="484"/>
      <c r="AM133" s="484"/>
      <c r="AN133" s="484"/>
      <c r="AO133" s="484"/>
      <c r="AP133" s="484"/>
      <c r="AQ133" s="484"/>
      <c r="AR133" s="484"/>
      <c r="AS133" s="484"/>
      <c r="AT133" s="484"/>
      <c r="AU133" s="484"/>
      <c r="AV133" s="1311"/>
      <c r="AW133" s="1311"/>
    </row>
    <row r="134" spans="2:49" x14ac:dyDescent="0.25">
      <c r="B134" s="1171" t="s">
        <v>235</v>
      </c>
      <c r="C134" s="1166">
        <f t="shared" si="27"/>
        <v>123</v>
      </c>
      <c r="D134" s="1042">
        <f>'Tab. Sênior 2021'!C46</f>
        <v>44442</v>
      </c>
      <c r="E134" s="341">
        <f>'Tab. Sênior 2021'!D46</f>
        <v>0.875</v>
      </c>
      <c r="F134" s="1042" t="str">
        <f>'Tab. Sênior 2021'!E46</f>
        <v>2º</v>
      </c>
      <c r="G134" s="1295" t="str">
        <f>'Tab. Sênior 2021'!F46</f>
        <v>XAREU</v>
      </c>
      <c r="H134" s="342" t="str">
        <f>IF(ISBLANK('Tab. Sênior 2021'!G46),"",'Tab. Sênior 2021'!G46)</f>
        <v/>
      </c>
      <c r="I134" s="342" t="s">
        <v>24</v>
      </c>
      <c r="J134" s="342" t="str">
        <f>IF(ISBLANK('Tab. Sênior 2021'!I46),"",'Tab. Sênior 2021'!I46)</f>
        <v/>
      </c>
      <c r="K134" s="1042" t="str">
        <f>'Tab. Sênior 2021'!J46</f>
        <v>MACAU</v>
      </c>
      <c r="L134" s="652"/>
      <c r="N134" s="1330"/>
      <c r="O134" s="480"/>
      <c r="P134" s="1333"/>
      <c r="Q134" s="1325"/>
      <c r="R134" s="1313"/>
      <c r="S134" s="862"/>
      <c r="T134" s="862"/>
      <c r="U134" s="1313"/>
      <c r="V134" s="1313"/>
      <c r="W134" s="1313"/>
      <c r="X134" s="862"/>
      <c r="Y134" s="862"/>
      <c r="Z134" s="1313"/>
      <c r="AA134" s="862"/>
      <c r="AB134" s="862"/>
      <c r="AC134" s="1313"/>
      <c r="AD134" s="1313"/>
      <c r="AE134" s="1316"/>
      <c r="AF134" s="1309"/>
      <c r="AG134" s="484"/>
      <c r="AH134" s="484"/>
      <c r="AI134" s="484"/>
      <c r="AJ134" s="484"/>
      <c r="AK134" s="484"/>
      <c r="AL134" s="484"/>
      <c r="AM134" s="484"/>
      <c r="AN134" s="484"/>
      <c r="AO134" s="484"/>
      <c r="AP134" s="484"/>
      <c r="AQ134" s="484"/>
      <c r="AR134" s="484"/>
      <c r="AS134" s="484"/>
      <c r="AT134" s="484"/>
      <c r="AU134" s="484"/>
      <c r="AV134" s="1311"/>
      <c r="AW134" s="1311"/>
    </row>
    <row r="135" spans="2:49" ht="15.75" thickBot="1" x14ac:dyDescent="0.3">
      <c r="B135" s="1170" t="s">
        <v>160</v>
      </c>
      <c r="C135" s="1166">
        <f t="shared" ref="C135:C136" si="28">C134+1</f>
        <v>124</v>
      </c>
      <c r="D135" s="1273"/>
      <c r="E135" s="1274"/>
      <c r="F135" s="1273"/>
      <c r="G135" s="1045" t="str">
        <f>'Tab. Master 2021'!F87</f>
        <v>FOLGA</v>
      </c>
      <c r="H135" s="521" t="str">
        <f>IF(ISBLANK('Tab. Master 2021'!G87),"",'Tab. Master 2021'!G87)</f>
        <v/>
      </c>
      <c r="I135" s="521" t="s">
        <v>24</v>
      </c>
      <c r="J135" s="521" t="str">
        <f>IF(ISBLANK('Tab. Master 2021'!I87),"",'Tab. Master 2021'!I87)</f>
        <v/>
      </c>
      <c r="K135" s="1045" t="str">
        <f>'Tab. Master 2021'!J87</f>
        <v>POTYGUAR</v>
      </c>
      <c r="L135" s="652"/>
      <c r="N135" s="1331"/>
      <c r="O135" s="480"/>
      <c r="P135" s="1334"/>
      <c r="Q135" s="1326"/>
      <c r="R135" s="1314"/>
      <c r="S135" s="862"/>
      <c r="T135" s="862"/>
      <c r="U135" s="1314"/>
      <c r="V135" s="1314"/>
      <c r="W135" s="1314"/>
      <c r="X135" s="862"/>
      <c r="Y135" s="862"/>
      <c r="Z135" s="1314"/>
      <c r="AA135" s="862"/>
      <c r="AB135" s="862"/>
      <c r="AC135" s="1314"/>
      <c r="AD135" s="1314"/>
      <c r="AE135" s="1317"/>
      <c r="AF135" s="1318"/>
      <c r="AG135" s="484"/>
      <c r="AH135" s="484"/>
      <c r="AI135" s="484"/>
      <c r="AJ135" s="484"/>
      <c r="AK135" s="484"/>
      <c r="AL135" s="484"/>
      <c r="AM135" s="484"/>
      <c r="AN135" s="484"/>
      <c r="AO135" s="484"/>
      <c r="AP135" s="484"/>
      <c r="AQ135" s="484"/>
      <c r="AR135" s="484"/>
      <c r="AS135" s="484"/>
      <c r="AT135" s="484"/>
      <c r="AU135" s="484"/>
      <c r="AV135" s="1319"/>
      <c r="AW135" s="1319"/>
    </row>
    <row r="136" spans="2:49" x14ac:dyDescent="0.25">
      <c r="B136" s="1171" t="s">
        <v>235</v>
      </c>
      <c r="C136" s="1166">
        <f t="shared" si="28"/>
        <v>125</v>
      </c>
      <c r="D136" s="1042">
        <f>'Tab. Sênior 2021'!C47</f>
        <v>44447</v>
      </c>
      <c r="E136" s="341">
        <f>'Tab. Sênior 2021'!D47</f>
        <v>0.85416666666666663</v>
      </c>
      <c r="F136" s="1042" t="str">
        <f>'Tab. Sênior 2021'!E47</f>
        <v>Único</v>
      </c>
      <c r="G136" s="1042" t="str">
        <f>'Tab. Sênior 2021'!F47</f>
        <v>INDEPENDENTE</v>
      </c>
      <c r="H136" s="342" t="str">
        <f>IF(ISBLANK('Tab. Sênior 2021'!G47),"",'Tab. Sênior 2021'!G47)</f>
        <v/>
      </c>
      <c r="I136" s="342" t="s">
        <v>24</v>
      </c>
      <c r="J136" s="342" t="str">
        <f>IF(ISBLANK('Tab. Sênior 2021'!I47),"",'Tab. Sênior 2021'!I47)</f>
        <v/>
      </c>
      <c r="K136" s="1042" t="str">
        <f>'Tab. Sênior 2021'!J47</f>
        <v>PYTU</v>
      </c>
      <c r="L136" s="652"/>
      <c r="N136" s="384">
        <v>1</v>
      </c>
      <c r="O136" s="385">
        <f>MATCH(N136,[4]Pontuação!$R$3:$R$10,0)</f>
        <v>1</v>
      </c>
      <c r="P136" s="386"/>
      <c r="Q136" s="388"/>
      <c r="R136" s="388"/>
      <c r="S136" s="389"/>
      <c r="T136" s="888"/>
      <c r="U136" s="388"/>
      <c r="V136" s="388"/>
      <c r="W136" s="388"/>
      <c r="X136" s="389"/>
      <c r="Y136" s="390"/>
      <c r="Z136" s="392"/>
      <c r="AA136" s="393"/>
      <c r="AB136" s="394"/>
      <c r="AC136" s="388"/>
      <c r="AD136" s="387"/>
      <c r="AE136" s="395" t="e">
        <f>Q136/(R136*3)</f>
        <v>#DIV/0!</v>
      </c>
      <c r="AF136" s="396" t="s">
        <v>159</v>
      </c>
      <c r="AG136" s="491"/>
      <c r="AH136" s="491"/>
      <c r="AI136" s="491"/>
      <c r="AJ136" s="491"/>
      <c r="AK136" s="491"/>
      <c r="AL136" s="491"/>
      <c r="AM136" s="491"/>
      <c r="AN136" s="491"/>
      <c r="AO136" s="491"/>
      <c r="AP136" s="491"/>
      <c r="AQ136" s="491"/>
      <c r="AR136" s="491"/>
      <c r="AS136" s="491"/>
      <c r="AT136" s="491"/>
      <c r="AU136" s="491"/>
      <c r="AV136" s="333">
        <f t="shared" ref="AV136:AV143" si="29">AC136</f>
        <v>0</v>
      </c>
      <c r="AW136" s="411"/>
    </row>
    <row r="137" spans="2:49" x14ac:dyDescent="0.25">
      <c r="B137" s="1170" t="s">
        <v>160</v>
      </c>
      <c r="C137" s="1166">
        <f t="shared" ref="C137" si="30">C136+1</f>
        <v>126</v>
      </c>
      <c r="D137" s="1045">
        <f>'Tab. Master 2021'!C88</f>
        <v>44449</v>
      </c>
      <c r="E137" s="355">
        <f>'Tab. Master 2021'!D88</f>
        <v>0.8125</v>
      </c>
      <c r="F137" s="1045" t="str">
        <f>'Tab. Master 2021'!E88</f>
        <v>1º</v>
      </c>
      <c r="G137" s="1045" t="str">
        <f>'Tab. Master 2021'!F88</f>
        <v>MACAU</v>
      </c>
      <c r="H137" s="521" t="str">
        <f>IF(ISBLANK('Tab. Master 2021'!G88),"",'Tab. Master 2021'!G88)</f>
        <v/>
      </c>
      <c r="I137" s="521" t="s">
        <v>24</v>
      </c>
      <c r="J137" s="521" t="str">
        <f>IF(ISBLANK('Tab. Master 2021'!I88),"",'Tab. Master 2021'!I88)</f>
        <v/>
      </c>
      <c r="K137" s="1045" t="str">
        <f>'Tab. Master 2021'!J88</f>
        <v>VITÓRIA</v>
      </c>
      <c r="L137" s="652"/>
      <c r="N137" s="397">
        <v>2</v>
      </c>
      <c r="O137" s="398">
        <f>MATCH(N137,[4]Pontuação!$R$3:$R$10,0)</f>
        <v>2</v>
      </c>
      <c r="P137" s="344"/>
      <c r="Q137" s="346"/>
      <c r="R137" s="346"/>
      <c r="S137" s="399"/>
      <c r="T137" s="400"/>
      <c r="U137" s="346"/>
      <c r="V137" s="346"/>
      <c r="W137" s="346"/>
      <c r="X137" s="399"/>
      <c r="Y137" s="400"/>
      <c r="Z137" s="349"/>
      <c r="AA137" s="349"/>
      <c r="AB137" s="348"/>
      <c r="AC137" s="346"/>
      <c r="AD137" s="345"/>
      <c r="AE137" s="401" t="e">
        <f t="shared" ref="AE137:AE143" si="31">Q137/(R137*3)</f>
        <v>#DIV/0!</v>
      </c>
      <c r="AF137" s="351" t="s">
        <v>159</v>
      </c>
      <c r="AG137" s="555"/>
      <c r="AH137" s="555"/>
      <c r="AI137" s="555"/>
      <c r="AJ137" s="555"/>
      <c r="AK137" s="555"/>
      <c r="AL137" s="555"/>
      <c r="AM137" s="555"/>
      <c r="AN137" s="555"/>
      <c r="AO137" s="555"/>
      <c r="AP137" s="555"/>
      <c r="AQ137" s="555"/>
      <c r="AR137" s="555"/>
      <c r="AS137" s="555"/>
      <c r="AT137" s="555"/>
      <c r="AU137" s="555"/>
      <c r="AV137" s="352">
        <f t="shared" si="29"/>
        <v>0</v>
      </c>
      <c r="AW137" s="411"/>
    </row>
    <row r="138" spans="2:49" x14ac:dyDescent="0.25">
      <c r="B138" s="1170" t="s">
        <v>160</v>
      </c>
      <c r="C138" s="1166">
        <f t="shared" ref="C138:C139" si="32">C137+1</f>
        <v>127</v>
      </c>
      <c r="D138" s="1045">
        <f>'Tab. Master 2021'!C89</f>
        <v>44449</v>
      </c>
      <c r="E138" s="355">
        <f>'Tab. Master 2021'!D89</f>
        <v>0.875</v>
      </c>
      <c r="F138" s="1045" t="str">
        <f>'Tab. Master 2021'!E89</f>
        <v>2º</v>
      </c>
      <c r="G138" s="1296" t="str">
        <f>'Tab. Master 2021'!F89</f>
        <v>XAREU</v>
      </c>
      <c r="H138" s="521" t="str">
        <f>IF(ISBLANK('Tab. Master 2021'!G89),"",'Tab. Master 2021'!G89)</f>
        <v/>
      </c>
      <c r="I138" s="521" t="s">
        <v>24</v>
      </c>
      <c r="J138" s="521" t="str">
        <f>IF(ISBLANK('Tab. Master 2021'!I89),"",'Tab. Master 2021'!I89)</f>
        <v/>
      </c>
      <c r="K138" s="1045" t="str">
        <f>'Tab. Master 2021'!J89</f>
        <v>ASPEVE</v>
      </c>
      <c r="L138" s="652"/>
      <c r="N138" s="397">
        <v>3</v>
      </c>
      <c r="O138" s="398">
        <f>MATCH(N138,[4]Pontuação!$R$3:$R$10,0)</f>
        <v>3</v>
      </c>
      <c r="P138" s="344"/>
      <c r="Q138" s="346"/>
      <c r="R138" s="346"/>
      <c r="S138" s="399"/>
      <c r="T138" s="400"/>
      <c r="U138" s="346"/>
      <c r="V138" s="346"/>
      <c r="W138" s="346"/>
      <c r="X138" s="399"/>
      <c r="Y138" s="400"/>
      <c r="Z138" s="349"/>
      <c r="AA138" s="349"/>
      <c r="AB138" s="348"/>
      <c r="AC138" s="346"/>
      <c r="AD138" s="345"/>
      <c r="AE138" s="401" t="e">
        <f t="shared" si="31"/>
        <v>#DIV/0!</v>
      </c>
      <c r="AF138" s="351" t="s">
        <v>159</v>
      </c>
      <c r="AG138" s="555"/>
      <c r="AH138" s="555"/>
      <c r="AI138" s="555"/>
      <c r="AJ138" s="555"/>
      <c r="AK138" s="555"/>
      <c r="AL138" s="555"/>
      <c r="AM138" s="555"/>
      <c r="AN138" s="555"/>
      <c r="AO138" s="555"/>
      <c r="AP138" s="555"/>
      <c r="AQ138" s="555"/>
      <c r="AR138" s="555"/>
      <c r="AS138" s="555"/>
      <c r="AT138" s="555"/>
      <c r="AU138" s="555"/>
      <c r="AV138" s="352">
        <f t="shared" si="29"/>
        <v>0</v>
      </c>
      <c r="AW138" s="411"/>
    </row>
    <row r="139" spans="2:49" x14ac:dyDescent="0.25">
      <c r="B139" s="1169" t="s">
        <v>117</v>
      </c>
      <c r="C139" s="1166">
        <f t="shared" si="32"/>
        <v>128</v>
      </c>
      <c r="D139" s="1048">
        <f>'Tab. Novos 2021'!C48</f>
        <v>44450</v>
      </c>
      <c r="E139" s="382">
        <f>'Tab. Novos 2021'!D48</f>
        <v>0.35416666666666669</v>
      </c>
      <c r="F139" s="1048" t="str">
        <f>'Tab. Novos 2021'!E48</f>
        <v>Único</v>
      </c>
      <c r="G139" s="1048" t="str">
        <f>'Tab. Novos 2021'!F48</f>
        <v>BARCA</v>
      </c>
      <c r="H139" s="381" t="str">
        <f>IF(ISBLANK('Tab. Novos 2021'!G48),"",'Tab. Novos 2021'!G48)</f>
        <v/>
      </c>
      <c r="I139" s="381" t="s">
        <v>24</v>
      </c>
      <c r="J139" s="381" t="str">
        <f>IF(ISBLANK('Tab. Novos 2021'!I48),"",'Tab. Novos 2021'!I48)</f>
        <v/>
      </c>
      <c r="K139" s="1048" t="str">
        <f>'Tab. Novos 2021'!J48</f>
        <v>FLUMINENSE</v>
      </c>
      <c r="L139" s="652"/>
      <c r="N139" s="397">
        <v>4</v>
      </c>
      <c r="O139" s="398">
        <f>MATCH(N139,[4]Pontuação!$R$3:$R$10,0)</f>
        <v>5</v>
      </c>
      <c r="P139" s="344"/>
      <c r="Q139" s="346"/>
      <c r="R139" s="346"/>
      <c r="S139" s="399"/>
      <c r="T139" s="400"/>
      <c r="U139" s="346"/>
      <c r="V139" s="346"/>
      <c r="W139" s="346"/>
      <c r="X139" s="399"/>
      <c r="Y139" s="400"/>
      <c r="Z139" s="349"/>
      <c r="AA139" s="349"/>
      <c r="AB139" s="348"/>
      <c r="AC139" s="346"/>
      <c r="AD139" s="345"/>
      <c r="AE139" s="401" t="e">
        <f t="shared" si="31"/>
        <v>#DIV/0!</v>
      </c>
      <c r="AF139" s="351" t="s">
        <v>159</v>
      </c>
      <c r="AG139" s="555"/>
      <c r="AH139" s="555"/>
      <c r="AI139" s="555"/>
      <c r="AJ139" s="555"/>
      <c r="AK139" s="555"/>
      <c r="AL139" s="555"/>
      <c r="AM139" s="555"/>
      <c r="AN139" s="555"/>
      <c r="AO139" s="555"/>
      <c r="AP139" s="555"/>
      <c r="AQ139" s="555"/>
      <c r="AR139" s="555"/>
      <c r="AS139" s="555"/>
      <c r="AT139" s="555"/>
      <c r="AU139" s="555"/>
      <c r="AV139" s="352">
        <f t="shared" si="29"/>
        <v>0</v>
      </c>
      <c r="AW139" s="411"/>
    </row>
    <row r="140" spans="2:49" x14ac:dyDescent="0.25">
      <c r="B140" s="1169" t="s">
        <v>117</v>
      </c>
      <c r="C140" s="1166">
        <f t="shared" ref="C140:C141" si="33">C139+1</f>
        <v>129</v>
      </c>
      <c r="D140" s="1048">
        <f>'Tab. Novos 2021'!C49</f>
        <v>44451</v>
      </c>
      <c r="E140" s="382">
        <f>'Tab. Novos 2021'!D49</f>
        <v>0.35416666666666669</v>
      </c>
      <c r="F140" s="1048" t="str">
        <f>'Tab. Novos 2021'!E49</f>
        <v>Único</v>
      </c>
      <c r="G140" s="1048" t="str">
        <f>'Tab. Novos 2021'!F49</f>
        <v>PSV</v>
      </c>
      <c r="H140" s="381" t="str">
        <f>IF(ISBLANK('Tab. Novos 2021'!G49),"",'Tab. Novos 2021'!G49)</f>
        <v/>
      </c>
      <c r="I140" s="381" t="s">
        <v>24</v>
      </c>
      <c r="J140" s="381" t="str">
        <f>IF(ISBLANK('Tab. Novos 2021'!I49),"",'Tab. Novos 2021'!I49)</f>
        <v/>
      </c>
      <c r="K140" s="1048" t="str">
        <f>'Tab. Novos 2021'!J49</f>
        <v>JUVENTUS</v>
      </c>
      <c r="L140" s="652"/>
      <c r="N140" s="397">
        <v>5</v>
      </c>
      <c r="O140" s="402">
        <f>MATCH(N140,[4]Pontuação!$R$3:$R$10,0)</f>
        <v>6</v>
      </c>
      <c r="P140" s="357"/>
      <c r="Q140" s="359"/>
      <c r="R140" s="359"/>
      <c r="S140" s="403"/>
      <c r="T140" s="404"/>
      <c r="U140" s="359"/>
      <c r="V140" s="359"/>
      <c r="W140" s="359"/>
      <c r="X140" s="403"/>
      <c r="Y140" s="404"/>
      <c r="Z140" s="362"/>
      <c r="AA140" s="362"/>
      <c r="AB140" s="361"/>
      <c r="AC140" s="359"/>
      <c r="AD140" s="358"/>
      <c r="AE140" s="405" t="e">
        <f t="shared" si="31"/>
        <v>#DIV/0!</v>
      </c>
      <c r="AF140" s="364" t="s">
        <v>159</v>
      </c>
      <c r="AG140" s="555"/>
      <c r="AH140" s="555"/>
      <c r="AI140" s="555"/>
      <c r="AJ140" s="555"/>
      <c r="AK140" s="555"/>
      <c r="AL140" s="555"/>
      <c r="AM140" s="555"/>
      <c r="AN140" s="555"/>
      <c r="AO140" s="555"/>
      <c r="AP140" s="555"/>
      <c r="AQ140" s="555"/>
      <c r="AR140" s="555"/>
      <c r="AS140" s="555"/>
      <c r="AT140" s="555"/>
      <c r="AU140" s="555"/>
      <c r="AV140" s="352">
        <f t="shared" si="29"/>
        <v>0</v>
      </c>
      <c r="AW140" s="411"/>
    </row>
    <row r="141" spans="2:49" x14ac:dyDescent="0.25">
      <c r="B141" s="1170" t="s">
        <v>160</v>
      </c>
      <c r="C141" s="1166">
        <f t="shared" si="33"/>
        <v>130</v>
      </c>
      <c r="D141" s="1045">
        <f>'Tab. Master 2021'!C90</f>
        <v>44454</v>
      </c>
      <c r="E141" s="355">
        <f>'Tab. Master 2021'!D90</f>
        <v>0.85416666666666663</v>
      </c>
      <c r="F141" s="1045" t="str">
        <f>'Tab. Master 2021'!E90</f>
        <v>Único</v>
      </c>
      <c r="G141" s="1045" t="str">
        <f>'Tab. Master 2021'!F90</f>
        <v>PSG</v>
      </c>
      <c r="H141" s="521" t="str">
        <f>IF(ISBLANK('Tab. Master 2021'!G90),"",'Tab. Master 2021'!G90)</f>
        <v/>
      </c>
      <c r="I141" s="521" t="s">
        <v>24</v>
      </c>
      <c r="J141" s="521" t="str">
        <f>IF(ISBLANK('Tab. Master 2021'!I90),"",'Tab. Master 2021'!I90)</f>
        <v/>
      </c>
      <c r="K141" s="1045" t="str">
        <f>'Tab. Master 2021'!J90</f>
        <v>SEDE</v>
      </c>
      <c r="L141" s="652"/>
      <c r="N141" s="397">
        <v>6</v>
      </c>
      <c r="O141" s="402"/>
      <c r="P141" s="357"/>
      <c r="Q141" s="359"/>
      <c r="R141" s="359"/>
      <c r="S141" s="403"/>
      <c r="T141" s="404"/>
      <c r="U141" s="359"/>
      <c r="V141" s="359"/>
      <c r="W141" s="359"/>
      <c r="X141" s="403"/>
      <c r="Y141" s="404"/>
      <c r="Z141" s="362"/>
      <c r="AA141" s="362"/>
      <c r="AB141" s="361"/>
      <c r="AC141" s="359"/>
      <c r="AD141" s="358"/>
      <c r="AE141" s="405" t="e">
        <f t="shared" si="31"/>
        <v>#DIV/0!</v>
      </c>
      <c r="AF141" s="364" t="s">
        <v>159</v>
      </c>
      <c r="AG141" s="555"/>
      <c r="AH141" s="555"/>
      <c r="AI141" s="555"/>
      <c r="AJ141" s="555"/>
      <c r="AK141" s="555"/>
      <c r="AL141" s="555"/>
      <c r="AM141" s="555"/>
      <c r="AN141" s="555"/>
      <c r="AO141" s="555"/>
      <c r="AP141" s="555"/>
      <c r="AQ141" s="555"/>
      <c r="AR141" s="555"/>
      <c r="AS141" s="555"/>
      <c r="AT141" s="555"/>
      <c r="AU141" s="555"/>
      <c r="AV141" s="352">
        <f t="shared" si="29"/>
        <v>0</v>
      </c>
      <c r="AW141" s="411"/>
    </row>
    <row r="142" spans="2:49" x14ac:dyDescent="0.25">
      <c r="B142" s="1170" t="s">
        <v>160</v>
      </c>
      <c r="C142" s="1166">
        <f t="shared" ref="C142:C143" si="34">C141+1</f>
        <v>131</v>
      </c>
      <c r="D142" s="1045">
        <f>'Tab. Master 2021'!C91</f>
        <v>44456</v>
      </c>
      <c r="E142" s="355">
        <f>'Tab. Master 2021'!D91</f>
        <v>0.8125</v>
      </c>
      <c r="F142" s="1045" t="str">
        <f>'Tab. Master 2021'!E91</f>
        <v>1º</v>
      </c>
      <c r="G142" s="1045" t="str">
        <f>'Tab. Master 2021'!F91</f>
        <v>JUVENTUDE</v>
      </c>
      <c r="H142" s="521" t="str">
        <f>IF(ISBLANK('Tab. Master 2021'!G91),"",'Tab. Master 2021'!G91)</f>
        <v/>
      </c>
      <c r="I142" s="521" t="s">
        <v>24</v>
      </c>
      <c r="J142" s="521" t="str">
        <f>IF(ISBLANK('Tab. Master 2021'!I91),"",'Tab. Master 2021'!I91)</f>
        <v/>
      </c>
      <c r="K142" s="1045" t="str">
        <f>'Tab. Master 2021'!J91</f>
        <v>JUVENTUS</v>
      </c>
      <c r="L142" s="652"/>
      <c r="N142" s="397">
        <v>7</v>
      </c>
      <c r="O142" s="402"/>
      <c r="P142" s="357"/>
      <c r="Q142" s="359"/>
      <c r="R142" s="359"/>
      <c r="S142" s="403"/>
      <c r="T142" s="404"/>
      <c r="U142" s="359"/>
      <c r="V142" s="359"/>
      <c r="W142" s="359"/>
      <c r="X142" s="403"/>
      <c r="Y142" s="404"/>
      <c r="Z142" s="362"/>
      <c r="AA142" s="362"/>
      <c r="AB142" s="361"/>
      <c r="AC142" s="359"/>
      <c r="AD142" s="358"/>
      <c r="AE142" s="405" t="e">
        <f t="shared" si="31"/>
        <v>#DIV/0!</v>
      </c>
      <c r="AF142" s="364" t="s">
        <v>159</v>
      </c>
      <c r="AG142" s="555"/>
      <c r="AH142" s="555"/>
      <c r="AI142" s="555"/>
      <c r="AJ142" s="555"/>
      <c r="AK142" s="555"/>
      <c r="AL142" s="555"/>
      <c r="AM142" s="555"/>
      <c r="AN142" s="555"/>
      <c r="AO142" s="555"/>
      <c r="AP142" s="555"/>
      <c r="AQ142" s="555"/>
      <c r="AR142" s="555"/>
      <c r="AS142" s="555"/>
      <c r="AT142" s="555"/>
      <c r="AU142" s="555"/>
      <c r="AV142" s="352">
        <f t="shared" si="29"/>
        <v>0</v>
      </c>
      <c r="AW142" s="411"/>
    </row>
    <row r="143" spans="2:49" ht="15.75" thickBot="1" x14ac:dyDescent="0.3">
      <c r="B143" s="1171" t="s">
        <v>235</v>
      </c>
      <c r="C143" s="1166">
        <f t="shared" si="34"/>
        <v>132</v>
      </c>
      <c r="D143" s="1042">
        <f>'Tab. Sênior 2021'!C48</f>
        <v>44456</v>
      </c>
      <c r="E143" s="341">
        <f>'Tab. Sênior 2021'!D48</f>
        <v>0.875</v>
      </c>
      <c r="F143" s="1042" t="str">
        <f>'Tab. Sênior 2021'!E48</f>
        <v>2º</v>
      </c>
      <c r="G143" s="1042" t="str">
        <f>'Tab. Sênior 2021'!F48</f>
        <v>VITÓRIA</v>
      </c>
      <c r="H143" s="342" t="str">
        <f>IF(ISBLANK('Tab. Sênior 2021'!G48),"",'Tab. Sênior 2021'!G48)</f>
        <v/>
      </c>
      <c r="I143" s="342" t="s">
        <v>24</v>
      </c>
      <c r="J143" s="342" t="str">
        <f>IF(ISBLANK('Tab. Sênior 2021'!I48),"",'Tab. Sênior 2021'!I48)</f>
        <v/>
      </c>
      <c r="K143" s="1042" t="str">
        <f>'Tab. Sênior 2021'!J48</f>
        <v>POTYGUAR</v>
      </c>
      <c r="L143" s="652"/>
      <c r="N143" s="397">
        <v>8</v>
      </c>
      <c r="O143" s="407">
        <f>MATCH(N143,[4]Pontuação!$R$3:$R$10,0)</f>
        <v>4</v>
      </c>
      <c r="P143" s="645"/>
      <c r="Q143" s="1132"/>
      <c r="R143" s="1132"/>
      <c r="S143" s="1133"/>
      <c r="T143" s="1134"/>
      <c r="U143" s="1132"/>
      <c r="V143" s="1132"/>
      <c r="W143" s="1132"/>
      <c r="X143" s="1133"/>
      <c r="Y143" s="1134"/>
      <c r="Z143" s="1135"/>
      <c r="AA143" s="1135"/>
      <c r="AB143" s="1136"/>
      <c r="AC143" s="1132"/>
      <c r="AD143" s="646"/>
      <c r="AE143" s="1137" t="e">
        <f t="shared" si="31"/>
        <v>#DIV/0!</v>
      </c>
      <c r="AF143" s="1138" t="s">
        <v>159</v>
      </c>
      <c r="AG143" s="555"/>
      <c r="AH143" s="555"/>
      <c r="AI143" s="555"/>
      <c r="AJ143" s="555"/>
      <c r="AK143" s="555"/>
      <c r="AL143" s="555"/>
      <c r="AM143" s="555"/>
      <c r="AN143" s="555"/>
      <c r="AO143" s="555"/>
      <c r="AP143" s="555"/>
      <c r="AQ143" s="555"/>
      <c r="AR143" s="555"/>
      <c r="AS143" s="555"/>
      <c r="AT143" s="555"/>
      <c r="AU143" s="555"/>
      <c r="AV143" s="1139">
        <f t="shared" si="29"/>
        <v>0</v>
      </c>
      <c r="AW143" s="411"/>
    </row>
    <row r="144" spans="2:49" ht="15.75" thickBot="1" x14ac:dyDescent="0.3">
      <c r="B144" s="1170" t="s">
        <v>160</v>
      </c>
      <c r="C144" s="1166">
        <f t="shared" ref="C144:C146" si="35">C143+1</f>
        <v>133</v>
      </c>
      <c r="D144" s="1273"/>
      <c r="E144" s="1274"/>
      <c r="F144" s="1273"/>
      <c r="G144" s="1045" t="str">
        <f>'Tab. Master 2021'!F92</f>
        <v>XAREU</v>
      </c>
      <c r="H144" s="521" t="str">
        <f>IF(ISBLANK('Tab. Master 2021'!G92),"",'Tab. Master 2021'!G92)</f>
        <v/>
      </c>
      <c r="I144" s="521" t="s">
        <v>24</v>
      </c>
      <c r="J144" s="521" t="str">
        <f>IF(ISBLANK('Tab. Master 2021'!I92),"",'Tab. Master 2021'!I92)</f>
        <v/>
      </c>
      <c r="K144" s="1045" t="str">
        <f>'Tab. Master 2021'!J92</f>
        <v>FOLGA</v>
      </c>
      <c r="L144" s="652"/>
      <c r="N144" s="397">
        <v>9</v>
      </c>
      <c r="O144" s="407" t="e">
        <f>MATCH(N144,[4]Pontuação!$R$3:$R$10,0)</f>
        <v>#N/A</v>
      </c>
      <c r="P144" s="1150"/>
      <c r="Q144" s="359"/>
      <c r="R144" s="362"/>
      <c r="S144" s="362"/>
      <c r="T144" s="362"/>
      <c r="U144" s="359"/>
      <c r="V144" s="362"/>
      <c r="W144" s="359"/>
      <c r="X144" s="362"/>
      <c r="Y144" s="362"/>
      <c r="Z144" s="362"/>
      <c r="AA144" s="362"/>
      <c r="AB144" s="362"/>
      <c r="AC144" s="359"/>
      <c r="AD144" s="362"/>
      <c r="AE144" s="405" t="e">
        <f t="shared" ref="AE144:AE145" si="36">Q144/(R144*3)</f>
        <v>#DIV/0!</v>
      </c>
      <c r="AF144" s="1151" t="s">
        <v>159</v>
      </c>
      <c r="AG144" s="537"/>
      <c r="AH144" s="537"/>
      <c r="AI144" s="537"/>
      <c r="AJ144" s="537"/>
      <c r="AK144" s="537"/>
      <c r="AL144" s="537"/>
      <c r="AM144" s="537"/>
      <c r="AN144" s="537"/>
      <c r="AO144" s="537"/>
      <c r="AP144" s="537"/>
      <c r="AQ144" s="537"/>
      <c r="AR144" s="537"/>
      <c r="AS144" s="537"/>
      <c r="AT144" s="537"/>
      <c r="AU144" s="537"/>
      <c r="AV144" s="352">
        <f t="shared" ref="AV144:AV145" si="37">AC144</f>
        <v>0</v>
      </c>
      <c r="AW144" s="1162"/>
    </row>
    <row r="145" spans="2:49" ht="15.75" thickBot="1" x14ac:dyDescent="0.3">
      <c r="B145" s="1169" t="s">
        <v>117</v>
      </c>
      <c r="C145" s="1166">
        <f t="shared" si="35"/>
        <v>134</v>
      </c>
      <c r="D145" s="1048">
        <f>'Tab. Novos 2021'!C50</f>
        <v>44458</v>
      </c>
      <c r="E145" s="382">
        <f>'Tab. Novos 2021'!D54</f>
        <v>0.35416666666666669</v>
      </c>
      <c r="F145" s="1048" t="str">
        <f>'Tab. Novos 2021'!E54</f>
        <v>Único</v>
      </c>
      <c r="G145" s="1048" t="str">
        <f>'Tab. Novos 2021'!F50</f>
        <v>CHAPE</v>
      </c>
      <c r="H145" s="381" t="str">
        <f>IF(ISBLANK('Tab. Novos 2021'!G50),"",'Tab. Novos 2021'!G50)</f>
        <v/>
      </c>
      <c r="I145" s="381" t="s">
        <v>24</v>
      </c>
      <c r="J145" s="381" t="str">
        <f>IF(ISBLANK('Tab. Novos 2021'!I50),"",'Tab. Novos 2021'!I50)</f>
        <v/>
      </c>
      <c r="K145" s="1048" t="str">
        <f>'Tab. Novos 2021'!J50</f>
        <v>PSV</v>
      </c>
      <c r="L145" s="652"/>
      <c r="N145" s="406">
        <v>10</v>
      </c>
      <c r="O145" s="407" t="e">
        <f>MATCH(N145,[4]Pontuação!$R$3:$R$10,0)</f>
        <v>#N/A</v>
      </c>
      <c r="P145" s="1142"/>
      <c r="Q145" s="1144"/>
      <c r="R145" s="1144"/>
      <c r="S145" s="1145"/>
      <c r="T145" s="1146"/>
      <c r="U145" s="1144"/>
      <c r="V145" s="1144"/>
      <c r="W145" s="1144"/>
      <c r="X145" s="1145"/>
      <c r="Y145" s="1146"/>
      <c r="Z145" s="886"/>
      <c r="AA145" s="886"/>
      <c r="AB145" s="887"/>
      <c r="AC145" s="1144"/>
      <c r="AD145" s="1143"/>
      <c r="AE145" s="1147" t="e">
        <f t="shared" si="36"/>
        <v>#DIV/0!</v>
      </c>
      <c r="AF145" s="1148" t="s">
        <v>159</v>
      </c>
      <c r="AG145" s="492"/>
      <c r="AH145" s="492"/>
      <c r="AI145" s="492"/>
      <c r="AJ145" s="492"/>
      <c r="AK145" s="492"/>
      <c r="AL145" s="492"/>
      <c r="AM145" s="492"/>
      <c r="AN145" s="492"/>
      <c r="AO145" s="492"/>
      <c r="AP145" s="492"/>
      <c r="AQ145" s="492"/>
      <c r="AR145" s="492"/>
      <c r="AS145" s="492"/>
      <c r="AT145" s="492"/>
      <c r="AU145" s="492"/>
      <c r="AV145" s="1149">
        <f t="shared" si="37"/>
        <v>0</v>
      </c>
      <c r="AW145" s="411"/>
    </row>
    <row r="146" spans="2:49" ht="15.75" thickBot="1" x14ac:dyDescent="0.3">
      <c r="B146" s="1171" t="s">
        <v>235</v>
      </c>
      <c r="C146" s="1166">
        <f t="shared" si="35"/>
        <v>135</v>
      </c>
      <c r="D146" s="1042">
        <f>'Tab. Sênior 2021'!C49</f>
        <v>44461</v>
      </c>
      <c r="E146" s="341">
        <f>'Tab. Sênior 2021'!D49</f>
        <v>0.8125</v>
      </c>
      <c r="F146" s="1042" t="str">
        <f>'Tab. Sênior 2021'!E49</f>
        <v>1º</v>
      </c>
      <c r="G146" s="1042" t="str">
        <f>'Tab. Sênior 2021'!F49</f>
        <v>INDEPENDENTE</v>
      </c>
      <c r="H146" s="342" t="str">
        <f>IF(ISBLANK('Tab. Sênior 2021'!G49),"",'Tab. Sênior 2021'!G49)</f>
        <v/>
      </c>
      <c r="I146" s="342" t="s">
        <v>24</v>
      </c>
      <c r="J146" s="342" t="str">
        <f>IF(ISBLANK('Tab. Sênior 2021'!I49),"",'Tab. Sênior 2021'!I49)</f>
        <v/>
      </c>
      <c r="K146" s="1295" t="str">
        <f>'Tab. Sênior 2021'!J49</f>
        <v>XAREU</v>
      </c>
      <c r="L146" s="634"/>
      <c r="N146" s="1373" t="s">
        <v>161</v>
      </c>
      <c r="O146" s="1322"/>
      <c r="P146" s="1322"/>
      <c r="Q146" s="1371"/>
      <c r="R146" s="374">
        <f ca="1">SUM(R138:R162)/2</f>
        <v>0</v>
      </c>
      <c r="S146" s="639"/>
      <c r="T146" s="639"/>
      <c r="U146" s="639"/>
      <c r="V146" s="639"/>
      <c r="W146" s="639"/>
      <c r="X146" s="639"/>
      <c r="Y146" s="639"/>
      <c r="Z146" s="639"/>
      <c r="AA146" s="639"/>
      <c r="AB146" s="639"/>
      <c r="AC146" s="639"/>
      <c r="AD146" s="639"/>
      <c r="AE146" s="640"/>
      <c r="AF146" s="641"/>
      <c r="AG146" s="642"/>
      <c r="AH146" s="642"/>
      <c r="AI146" s="642"/>
      <c r="AJ146" s="642"/>
      <c r="AK146" s="642"/>
      <c r="AL146" s="642"/>
      <c r="AM146" s="642"/>
      <c r="AN146" s="642"/>
      <c r="AO146" s="642"/>
      <c r="AP146" s="642"/>
      <c r="AQ146" s="642"/>
      <c r="AR146" s="642"/>
      <c r="AS146" s="642"/>
      <c r="AT146" s="642"/>
      <c r="AU146" s="642"/>
      <c r="AV146" s="654"/>
      <c r="AW146" s="650"/>
    </row>
    <row r="147" spans="2:49" ht="15.75" thickBot="1" x14ac:dyDescent="0.3">
      <c r="B147" s="1170" t="s">
        <v>160</v>
      </c>
      <c r="C147" s="1166">
        <f t="shared" ref="C147" si="38">C146+1</f>
        <v>136</v>
      </c>
      <c r="D147" s="1045">
        <f>'Tab. Master 2021'!C93</f>
        <v>44461</v>
      </c>
      <c r="E147" s="355">
        <f>'Tab. Master 2021'!D93</f>
        <v>0.875</v>
      </c>
      <c r="F147" s="1045" t="str">
        <f>'Tab. Master 2021'!E93</f>
        <v>2º</v>
      </c>
      <c r="G147" s="1045" t="str">
        <f>'Tab. Master 2021'!F93</f>
        <v>POTYGUAR</v>
      </c>
      <c r="H147" s="521" t="str">
        <f>IF(ISBLANK('Tab. Master 2021'!G93),"",'Tab. Master 2021'!G93)</f>
        <v/>
      </c>
      <c r="I147" s="521" t="s">
        <v>24</v>
      </c>
      <c r="J147" s="521" t="str">
        <f>IF(ISBLANK('Tab. Master 2021'!I93),"",'Tab. Master 2021'!I93)</f>
        <v/>
      </c>
      <c r="K147" s="1045" t="str">
        <f>'Tab. Master 2021'!J93</f>
        <v>JUVENTUS</v>
      </c>
      <c r="L147" s="634"/>
      <c r="N147" s="1346"/>
      <c r="O147" s="1346"/>
      <c r="P147" s="1346"/>
      <c r="Q147" s="1346"/>
      <c r="R147" s="554"/>
      <c r="S147" s="485"/>
      <c r="T147" s="485"/>
      <c r="U147" s="485"/>
      <c r="V147" s="485"/>
      <c r="W147" s="485"/>
      <c r="X147" s="485"/>
      <c r="Y147" s="485"/>
      <c r="Z147" s="485"/>
      <c r="AA147" s="485"/>
      <c r="AB147" s="485"/>
      <c r="AC147" s="485"/>
      <c r="AD147" s="485"/>
      <c r="AE147" s="485"/>
      <c r="AF147" s="485"/>
      <c r="AG147" s="484"/>
      <c r="AH147" s="484"/>
      <c r="AI147" s="484"/>
      <c r="AJ147" s="484"/>
      <c r="AK147" s="484"/>
      <c r="AL147" s="484"/>
      <c r="AM147" s="484"/>
      <c r="AN147" s="484"/>
      <c r="AO147" s="484"/>
      <c r="AP147" s="484"/>
      <c r="AQ147" s="484"/>
      <c r="AR147" s="484"/>
      <c r="AS147" s="484"/>
      <c r="AT147" s="484"/>
      <c r="AU147" s="484"/>
      <c r="AV147" s="484"/>
      <c r="AW147" s="484"/>
    </row>
    <row r="148" spans="2:49" ht="15.75" thickBot="1" x14ac:dyDescent="0.3">
      <c r="B148" s="1170" t="s">
        <v>160</v>
      </c>
      <c r="C148" s="1166">
        <f t="shared" ref="C148:C149" si="39">C147+1</f>
        <v>137</v>
      </c>
      <c r="D148" s="1045">
        <f>'Tab. Master 2021'!C94</f>
        <v>44463</v>
      </c>
      <c r="E148" s="355">
        <f>'Tab. Master 2021'!D94</f>
        <v>0.8125</v>
      </c>
      <c r="F148" s="1045" t="str">
        <f>'Tab. Master 2021'!E94</f>
        <v>1º</v>
      </c>
      <c r="G148" s="1045" t="str">
        <f>'Tab. Master 2021'!F94</f>
        <v>JUVENTUDE</v>
      </c>
      <c r="H148" s="521" t="str">
        <f>IF(ISBLANK('Tab. Master 2021'!G94),"",'Tab. Master 2021'!G94)</f>
        <v/>
      </c>
      <c r="I148" s="521" t="s">
        <v>24</v>
      </c>
      <c r="J148" s="521" t="str">
        <f>IF(ISBLANK('Tab. Master 2021'!I94),"",'Tab. Master 2021'!I94)</f>
        <v/>
      </c>
      <c r="K148" s="1045" t="str">
        <f>'Tab. Master 2021'!J94</f>
        <v>MACAU</v>
      </c>
      <c r="L148" s="652"/>
      <c r="N148" s="1335" t="s">
        <v>167</v>
      </c>
      <c r="O148" s="1336"/>
      <c r="P148" s="1336"/>
      <c r="Q148" s="1336"/>
      <c r="R148" s="1336"/>
      <c r="S148" s="1336"/>
      <c r="T148" s="1336"/>
      <c r="U148" s="1336"/>
      <c r="V148" s="1336"/>
      <c r="W148" s="1336"/>
      <c r="X148" s="1336"/>
      <c r="Y148" s="1336"/>
      <c r="Z148" s="1336"/>
      <c r="AA148" s="1336"/>
      <c r="AB148" s="1336"/>
      <c r="AC148" s="1336"/>
      <c r="AD148" s="1336"/>
      <c r="AE148" s="1336"/>
      <c r="AF148" s="1336"/>
      <c r="AG148" s="1336"/>
      <c r="AH148" s="1336"/>
      <c r="AI148" s="1336"/>
      <c r="AJ148" s="1336"/>
      <c r="AK148" s="1336"/>
      <c r="AL148" s="1336"/>
      <c r="AM148" s="1336"/>
      <c r="AN148" s="1336"/>
      <c r="AO148" s="1336"/>
      <c r="AP148" s="1336"/>
      <c r="AQ148" s="1336"/>
      <c r="AR148" s="1336"/>
      <c r="AS148" s="1336"/>
      <c r="AT148" s="1336"/>
      <c r="AU148" s="1336"/>
      <c r="AV148" s="1336"/>
      <c r="AW148" s="1337"/>
    </row>
    <row r="149" spans="2:49" ht="15" customHeight="1" x14ac:dyDescent="0.25">
      <c r="B149" s="1170" t="s">
        <v>160</v>
      </c>
      <c r="C149" s="1166">
        <f t="shared" si="39"/>
        <v>138</v>
      </c>
      <c r="D149" s="1045">
        <f>'Tab. Master 2021'!C95</f>
        <v>44463</v>
      </c>
      <c r="E149" s="355">
        <f>'Tab. Master 2021'!D95</f>
        <v>0.875</v>
      </c>
      <c r="F149" s="1045" t="str">
        <f>'Tab. Master 2021'!E95</f>
        <v>2º</v>
      </c>
      <c r="G149" s="1045" t="str">
        <f>'Tab. Master 2021'!F95</f>
        <v>SEDE</v>
      </c>
      <c r="H149" s="521" t="str">
        <f>IF(ISBLANK('Tab. Master 2021'!G95),"",'Tab. Master 2021'!G95)</f>
        <v/>
      </c>
      <c r="I149" s="521" t="s">
        <v>24</v>
      </c>
      <c r="J149" s="521" t="str">
        <f>IF(ISBLANK('Tab. Master 2021'!I95),"",'Tab. Master 2021'!I95)</f>
        <v/>
      </c>
      <c r="K149" s="1045" t="str">
        <f>'Tab. Master 2021'!J95</f>
        <v>VITÓRIA</v>
      </c>
      <c r="L149" s="652"/>
      <c r="N149" s="1329" t="s">
        <v>143</v>
      </c>
      <c r="O149" s="494"/>
      <c r="P149" s="1332" t="s">
        <v>144</v>
      </c>
      <c r="Q149" s="1324" t="s">
        <v>145</v>
      </c>
      <c r="R149" s="1312" t="s">
        <v>146</v>
      </c>
      <c r="S149" s="647"/>
      <c r="T149" s="647"/>
      <c r="U149" s="1312" t="s">
        <v>147</v>
      </c>
      <c r="V149" s="1312" t="s">
        <v>148</v>
      </c>
      <c r="W149" s="1312" t="s">
        <v>149</v>
      </c>
      <c r="X149" s="647"/>
      <c r="Y149" s="647"/>
      <c r="Z149" s="1312" t="s">
        <v>150</v>
      </c>
      <c r="AA149" s="647"/>
      <c r="AB149" s="647"/>
      <c r="AC149" s="1347" t="s">
        <v>151</v>
      </c>
      <c r="AD149" s="1312" t="s">
        <v>152</v>
      </c>
      <c r="AE149" s="1315" t="s">
        <v>153</v>
      </c>
      <c r="AF149" s="1308" t="s">
        <v>154</v>
      </c>
      <c r="AG149" s="648"/>
      <c r="AH149" s="648"/>
      <c r="AI149" s="648"/>
      <c r="AJ149" s="648"/>
      <c r="AK149" s="648"/>
      <c r="AL149" s="648"/>
      <c r="AM149" s="648"/>
      <c r="AN149" s="648"/>
      <c r="AO149" s="648"/>
      <c r="AP149" s="648"/>
      <c r="AQ149" s="648"/>
      <c r="AR149" s="648"/>
      <c r="AS149" s="648"/>
      <c r="AT149" s="648"/>
      <c r="AU149" s="648"/>
      <c r="AV149" s="1310" t="s">
        <v>155</v>
      </c>
      <c r="AW149" s="1310" t="s">
        <v>305</v>
      </c>
    </row>
    <row r="150" spans="2:49" x14ac:dyDescent="0.25">
      <c r="B150" s="1169" t="s">
        <v>117</v>
      </c>
      <c r="C150" s="1166">
        <f>C151+1</f>
        <v>140</v>
      </c>
      <c r="D150" s="1048">
        <f>'Tab. Novos 2021'!C51</f>
        <v>44464</v>
      </c>
      <c r="E150" s="382">
        <f>'Tab. Novos 2021'!D51</f>
        <v>0.35416666666666669</v>
      </c>
      <c r="F150" s="1048" t="str">
        <f>'Tab. Novos 2021'!E51</f>
        <v>Único</v>
      </c>
      <c r="G150" s="1048" t="str">
        <f>'Tab. Novos 2021'!F51</f>
        <v>PYTU</v>
      </c>
      <c r="H150" s="381" t="str">
        <f>IF(ISBLANK('Tab. Novos 2021'!G51),"",'Tab. Novos 2021'!G51)</f>
        <v/>
      </c>
      <c r="I150" s="381" t="s">
        <v>24</v>
      </c>
      <c r="J150" s="381" t="str">
        <f>IF(ISBLANK('Tab. Novos 2021'!I51),"",'Tab. Novos 2021'!I51)</f>
        <v/>
      </c>
      <c r="K150" s="1048" t="str">
        <f>'Tab. Novos 2021'!J51</f>
        <v>BARCA</v>
      </c>
      <c r="L150" s="652"/>
      <c r="N150" s="1330"/>
      <c r="O150" s="480"/>
      <c r="P150" s="1333"/>
      <c r="Q150" s="1325"/>
      <c r="R150" s="1313"/>
      <c r="S150" s="325"/>
      <c r="T150" s="324"/>
      <c r="U150" s="1313"/>
      <c r="V150" s="1313"/>
      <c r="W150" s="1313"/>
      <c r="X150" s="325"/>
      <c r="Y150" s="324"/>
      <c r="Z150" s="1313"/>
      <c r="AA150" s="325"/>
      <c r="AB150" s="324"/>
      <c r="AC150" s="1343"/>
      <c r="AD150" s="1313"/>
      <c r="AE150" s="1316"/>
      <c r="AF150" s="1309"/>
      <c r="AG150" s="555"/>
      <c r="AH150" s="555"/>
      <c r="AI150" s="555"/>
      <c r="AJ150" s="555"/>
      <c r="AK150" s="555"/>
      <c r="AL150" s="555"/>
      <c r="AM150" s="555"/>
      <c r="AN150" s="555"/>
      <c r="AO150" s="555"/>
      <c r="AP150" s="555"/>
      <c r="AQ150" s="555"/>
      <c r="AR150" s="555"/>
      <c r="AS150" s="555"/>
      <c r="AT150" s="555"/>
      <c r="AU150" s="555"/>
      <c r="AV150" s="1311"/>
      <c r="AW150" s="1311"/>
    </row>
    <row r="151" spans="2:49" ht="15.75" customHeight="1" x14ac:dyDescent="0.25">
      <c r="B151" s="1170" t="s">
        <v>160</v>
      </c>
      <c r="C151" s="1166">
        <f>C149+1</f>
        <v>139</v>
      </c>
      <c r="D151" s="1045">
        <f>'Tab. Master 2021'!C96</f>
        <v>44464</v>
      </c>
      <c r="E151" s="355">
        <f>'Tab. Master 2021'!D96</f>
        <v>0.66666666666666663</v>
      </c>
      <c r="F151" s="1045" t="str">
        <f>'Tab. Master 2021'!E96</f>
        <v>Único</v>
      </c>
      <c r="G151" s="1045" t="str">
        <f>'Tab. Master 2021'!F96</f>
        <v>ASPEVE</v>
      </c>
      <c r="H151" s="521" t="str">
        <f>IF(ISBLANK('Tab. Master 2021'!G96),"",'Tab. Master 2021'!G96)</f>
        <v/>
      </c>
      <c r="I151" s="521" t="s">
        <v>24</v>
      </c>
      <c r="J151" s="521" t="str">
        <f>IF(ISBLANK('Tab. Master 2021'!I96),"",'Tab. Master 2021'!I96)</f>
        <v/>
      </c>
      <c r="K151" s="1045" t="str">
        <f>'Tab. Master 2021'!J96</f>
        <v>PSG</v>
      </c>
      <c r="L151" s="652"/>
      <c r="N151" s="1330"/>
      <c r="O151" s="480"/>
      <c r="P151" s="1333"/>
      <c r="Q151" s="1325"/>
      <c r="R151" s="1313"/>
      <c r="S151" s="327"/>
      <c r="T151" s="326"/>
      <c r="U151" s="1313"/>
      <c r="V151" s="1313"/>
      <c r="W151" s="1313"/>
      <c r="X151" s="327"/>
      <c r="Y151" s="326"/>
      <c r="Z151" s="1313"/>
      <c r="AA151" s="327"/>
      <c r="AB151" s="326"/>
      <c r="AC151" s="1343"/>
      <c r="AD151" s="1313"/>
      <c r="AE151" s="1316"/>
      <c r="AF151" s="1309"/>
      <c r="AG151" s="555"/>
      <c r="AH151" s="555"/>
      <c r="AI151" s="555"/>
      <c r="AJ151" s="555"/>
      <c r="AK151" s="555"/>
      <c r="AL151" s="555"/>
      <c r="AM151" s="555"/>
      <c r="AN151" s="555"/>
      <c r="AO151" s="555"/>
      <c r="AP151" s="555"/>
      <c r="AQ151" s="555"/>
      <c r="AR151" s="555"/>
      <c r="AS151" s="555"/>
      <c r="AT151" s="555"/>
      <c r="AU151" s="555"/>
      <c r="AV151" s="1311"/>
      <c r="AW151" s="1311"/>
    </row>
    <row r="152" spans="2:49" ht="15.75" customHeight="1" x14ac:dyDescent="0.25">
      <c r="B152" s="1169" t="s">
        <v>117</v>
      </c>
      <c r="C152" s="1166">
        <f>C150+1</f>
        <v>141</v>
      </c>
      <c r="D152" s="1048">
        <f>'Tab. Novos 2021'!C52</f>
        <v>44465</v>
      </c>
      <c r="E152" s="382">
        <f>'Tab. Novos 2021'!D52</f>
        <v>0.35416666666666669</v>
      </c>
      <c r="F152" s="1048" t="str">
        <f>'Tab. Novos 2021'!E52</f>
        <v>Único</v>
      </c>
      <c r="G152" s="1048" t="str">
        <f>'Tab. Novos 2021'!F52</f>
        <v>JUVENTUS</v>
      </c>
      <c r="H152" s="381" t="str">
        <f>IF(ISBLANK('Tab. Novos 2021'!G52),"",'Tab. Novos 2021'!G52)</f>
        <v/>
      </c>
      <c r="I152" s="381" t="s">
        <v>24</v>
      </c>
      <c r="J152" s="381" t="str">
        <f>IF(ISBLANK('Tab. Novos 2021'!I52),"",'Tab. Novos 2021'!I52)</f>
        <v/>
      </c>
      <c r="K152" s="1048" t="str">
        <f>'Tab. Novos 2021'!J52</f>
        <v>FLUMINENSE</v>
      </c>
      <c r="L152" s="652"/>
      <c r="N152" s="1330"/>
      <c r="O152" s="480"/>
      <c r="P152" s="1333"/>
      <c r="Q152" s="1325"/>
      <c r="R152" s="1313"/>
      <c r="S152" s="327"/>
      <c r="T152" s="326"/>
      <c r="U152" s="1313"/>
      <c r="V152" s="1313"/>
      <c r="W152" s="1313"/>
      <c r="X152" s="327"/>
      <c r="Y152" s="326"/>
      <c r="Z152" s="1313"/>
      <c r="AA152" s="327"/>
      <c r="AB152" s="326"/>
      <c r="AC152" s="1343"/>
      <c r="AD152" s="1313"/>
      <c r="AE152" s="1316"/>
      <c r="AF152" s="1309"/>
      <c r="AG152" s="555"/>
      <c r="AH152" s="555"/>
      <c r="AI152" s="555"/>
      <c r="AJ152" s="555"/>
      <c r="AK152" s="555"/>
      <c r="AL152" s="555"/>
      <c r="AM152" s="555"/>
      <c r="AN152" s="555"/>
      <c r="AO152" s="555"/>
      <c r="AP152" s="555"/>
      <c r="AQ152" s="555"/>
      <c r="AR152" s="555"/>
      <c r="AS152" s="555"/>
      <c r="AT152" s="555"/>
      <c r="AU152" s="555"/>
      <c r="AV152" s="1311"/>
      <c r="AW152" s="1311"/>
    </row>
    <row r="153" spans="2:49" ht="15.75" customHeight="1" x14ac:dyDescent="0.25">
      <c r="B153" s="1170" t="s">
        <v>160</v>
      </c>
      <c r="C153" s="1166">
        <f>C152+1</f>
        <v>142</v>
      </c>
      <c r="D153" s="1045">
        <f>'Tab. Master 2021'!C97</f>
        <v>44468</v>
      </c>
      <c r="E153" s="355">
        <f>'Tab. Master 2021'!D97</f>
        <v>0.8125</v>
      </c>
      <c r="F153" s="1045" t="str">
        <f>'Tab. Master 2021'!E97</f>
        <v>1º</v>
      </c>
      <c r="G153" s="1045" t="str">
        <f>'Tab. Master 2021'!F97</f>
        <v>MACAU</v>
      </c>
      <c r="H153" s="521" t="str">
        <f>IF(ISBLANK('Tab. Master 2021'!G97),"",'Tab. Master 2021'!G97)</f>
        <v/>
      </c>
      <c r="I153" s="521" t="s">
        <v>24</v>
      </c>
      <c r="J153" s="521" t="str">
        <f>IF(ISBLANK('Tab. Master 2021'!I97),"",'Tab. Master 2021'!I97)</f>
        <v/>
      </c>
      <c r="K153" s="1045" t="str">
        <f>'Tab. Master 2021'!J97</f>
        <v>POTYGUAR</v>
      </c>
      <c r="L153" s="652"/>
      <c r="N153" s="1330"/>
      <c r="O153" s="480"/>
      <c r="P153" s="1333"/>
      <c r="Q153" s="1325"/>
      <c r="R153" s="1313"/>
      <c r="S153" s="329"/>
      <c r="T153" s="328"/>
      <c r="U153" s="1313"/>
      <c r="V153" s="1313"/>
      <c r="W153" s="1313"/>
      <c r="X153" s="329"/>
      <c r="Y153" s="328"/>
      <c r="Z153" s="1313"/>
      <c r="AA153" s="329"/>
      <c r="AB153" s="328"/>
      <c r="AC153" s="1343"/>
      <c r="AD153" s="1313"/>
      <c r="AE153" s="1316"/>
      <c r="AF153" s="1309"/>
      <c r="AG153" s="555"/>
      <c r="AH153" s="555"/>
      <c r="AI153" s="555"/>
      <c r="AJ153" s="555"/>
      <c r="AK153" s="555"/>
      <c r="AL153" s="555"/>
      <c r="AM153" s="555"/>
      <c r="AN153" s="555"/>
      <c r="AO153" s="555"/>
      <c r="AP153" s="555"/>
      <c r="AQ153" s="555"/>
      <c r="AR153" s="555"/>
      <c r="AS153" s="555"/>
      <c r="AT153" s="555"/>
      <c r="AU153" s="555"/>
      <c r="AV153" s="1311"/>
      <c r="AW153" s="1311"/>
    </row>
    <row r="154" spans="2:49" ht="15.75" customHeight="1" thickBot="1" x14ac:dyDescent="0.3">
      <c r="B154" s="1170" t="s">
        <v>160</v>
      </c>
      <c r="C154" s="1166">
        <f>C153+1</f>
        <v>143</v>
      </c>
      <c r="D154" s="1045">
        <f>'Tab. Master 2021'!C98</f>
        <v>44468</v>
      </c>
      <c r="E154" s="355">
        <f>'Tab. Master 2021'!D98</f>
        <v>0.875</v>
      </c>
      <c r="F154" s="1045" t="str">
        <f>'Tab. Master 2021'!E98</f>
        <v>2º</v>
      </c>
      <c r="G154" s="1045" t="str">
        <f>'Tab. Master 2021'!F98</f>
        <v>VITÓRIA</v>
      </c>
      <c r="H154" s="521" t="str">
        <f>IF(ISBLANK('Tab. Master 2021'!G98),"",'Tab. Master 2021'!G98)</f>
        <v/>
      </c>
      <c r="I154" s="521" t="s">
        <v>24</v>
      </c>
      <c r="J154" s="521" t="str">
        <f>IF(ISBLANK('Tab. Master 2021'!I98),"",'Tab. Master 2021'!I98)</f>
        <v/>
      </c>
      <c r="K154" s="1045" t="str">
        <f>'Tab. Master 2021'!J98</f>
        <v>PSG</v>
      </c>
      <c r="L154" s="652"/>
      <c r="N154" s="1330"/>
      <c r="O154" s="480"/>
      <c r="P154" s="1333"/>
      <c r="Q154" s="1325"/>
      <c r="R154" s="1313"/>
      <c r="S154" s="486" t="e">
        <f>[2]Pontuação!R163</f>
        <v>#REF!</v>
      </c>
      <c r="T154" s="487" t="e">
        <f>[2]Pontuação!S163</f>
        <v>#REF!</v>
      </c>
      <c r="U154" s="1313"/>
      <c r="V154" s="1313"/>
      <c r="W154" s="1313"/>
      <c r="X154" s="486" t="e">
        <f>[2]Pontuação!W163</f>
        <v>#REF!</v>
      </c>
      <c r="Y154" s="487" t="e">
        <f>[2]Pontuação!X163</f>
        <v>#REF!</v>
      </c>
      <c r="Z154" s="1313"/>
      <c r="AA154" s="486" t="e">
        <f>[2]Pontuação!Z163</f>
        <v>#REF!</v>
      </c>
      <c r="AB154" s="487" t="e">
        <f>[2]Pontuação!AA163</f>
        <v>#REF!</v>
      </c>
      <c r="AC154" s="1343"/>
      <c r="AD154" s="1313"/>
      <c r="AE154" s="1316"/>
      <c r="AF154" s="1309"/>
      <c r="AG154" s="555"/>
      <c r="AH154" s="555"/>
      <c r="AI154" s="555"/>
      <c r="AJ154" s="555"/>
      <c r="AK154" s="555"/>
      <c r="AL154" s="555"/>
      <c r="AM154" s="555"/>
      <c r="AN154" s="555"/>
      <c r="AO154" s="555"/>
      <c r="AP154" s="555"/>
      <c r="AQ154" s="555"/>
      <c r="AR154" s="555"/>
      <c r="AS154" s="555"/>
      <c r="AT154" s="555"/>
      <c r="AU154" s="555"/>
      <c r="AV154" s="1311"/>
      <c r="AW154" s="1311"/>
    </row>
    <row r="155" spans="2:49" x14ac:dyDescent="0.25">
      <c r="B155" s="1171" t="s">
        <v>235</v>
      </c>
      <c r="C155" s="1166">
        <f>C154+1</f>
        <v>144</v>
      </c>
      <c r="D155" s="1042">
        <f>'Tab. Sênior 2021'!C50</f>
        <v>44470</v>
      </c>
      <c r="E155" s="341">
        <f>'Tab. Sênior 2021'!D50</f>
        <v>0.85416666666666663</v>
      </c>
      <c r="F155" s="1042" t="str">
        <f>'Tab. Sênior 2021'!E50</f>
        <v>Único</v>
      </c>
      <c r="G155" s="1042" t="str">
        <f>'Tab. Sênior 2021'!F50</f>
        <v>PYTU</v>
      </c>
      <c r="H155" s="342" t="str">
        <f>IF(ISBLANK('Tab. Sênior 2021'!G50),"",'Tab. Sênior 2021'!G50)</f>
        <v/>
      </c>
      <c r="I155" s="342" t="s">
        <v>24</v>
      </c>
      <c r="J155" s="342" t="str">
        <f>IF(ISBLANK('Tab. Sênior 2021'!I50),"",'Tab. Sênior 2021'!I50)</f>
        <v/>
      </c>
      <c r="K155" s="1042" t="str">
        <f>'Tab. Sênior 2021'!J50</f>
        <v>VITÓRIA</v>
      </c>
      <c r="L155" s="652"/>
      <c r="N155" s="548">
        <v>1</v>
      </c>
      <c r="O155" s="549">
        <f>MATCH(N155,[2]Pontuação!$R$3:$R$10,0)</f>
        <v>5</v>
      </c>
      <c r="P155" s="656"/>
      <c r="Q155" s="393"/>
      <c r="R155" s="393"/>
      <c r="S155" s="393"/>
      <c r="T155" s="393"/>
      <c r="U155" s="393"/>
      <c r="V155" s="393"/>
      <c r="W155" s="393"/>
      <c r="X155" s="393"/>
      <c r="Y155" s="393"/>
      <c r="Z155" s="393"/>
      <c r="AA155" s="393"/>
      <c r="AB155" s="393"/>
      <c r="AC155" s="393"/>
      <c r="AD155" s="651"/>
      <c r="AE155" s="410" t="e">
        <f t="shared" ref="AE155:AE160" si="40">Q155/(R155*3)</f>
        <v>#DIV/0!</v>
      </c>
      <c r="AF155" s="655" t="s">
        <v>159</v>
      </c>
      <c r="AG155" s="544"/>
      <c r="AH155" s="538"/>
      <c r="AI155" s="538"/>
      <c r="AJ155" s="538"/>
      <c r="AK155" s="538"/>
      <c r="AL155" s="538"/>
      <c r="AM155" s="538"/>
      <c r="AN155" s="538"/>
      <c r="AO155" s="538"/>
      <c r="AP155" s="538"/>
      <c r="AQ155" s="538"/>
      <c r="AR155" s="538"/>
      <c r="AS155" s="538"/>
      <c r="AT155" s="538"/>
      <c r="AU155" s="538"/>
      <c r="AV155" s="550">
        <f t="shared" ref="AV155:AV160" si="41">AC155</f>
        <v>0</v>
      </c>
      <c r="AW155" s="413"/>
    </row>
    <row r="156" spans="2:49" ht="18" customHeight="1" x14ac:dyDescent="0.25">
      <c r="B156" s="1171" t="s">
        <v>235</v>
      </c>
      <c r="C156" s="1166">
        <f t="shared" ref="C156:C157" si="42">C155+1</f>
        <v>145</v>
      </c>
      <c r="D156" s="1042">
        <f>'Tab. Sênior 2021'!C51</f>
        <v>44475</v>
      </c>
      <c r="E156" s="341">
        <f>'Tab. Sênior 2021'!D51</f>
        <v>0.85416666666666663</v>
      </c>
      <c r="F156" s="1042" t="str">
        <f>'Tab. Sênior 2021'!E51</f>
        <v>Único</v>
      </c>
      <c r="G156" s="1042" t="str">
        <f>'Tab. Sênior 2021'!F51</f>
        <v>POTYGUAR</v>
      </c>
      <c r="H156" s="342" t="str">
        <f>IF(ISBLANK('Tab. Sênior 2021'!G51),"",'Tab. Sênior 2021'!G51)</f>
        <v/>
      </c>
      <c r="I156" s="342" t="s">
        <v>24</v>
      </c>
      <c r="J156" s="342" t="str">
        <f>IF(ISBLANK('Tab. Sênior 2021'!I51),"",'Tab. Sênior 2021'!I51)</f>
        <v/>
      </c>
      <c r="K156" s="1042" t="str">
        <f>'Tab. Sênior 2021'!J51</f>
        <v>MACAU</v>
      </c>
      <c r="L156" s="652"/>
      <c r="N156" s="539">
        <v>2</v>
      </c>
      <c r="O156" s="543">
        <f>MATCH(N156,[2]Pontuação!$R$3:$R$10,0)</f>
        <v>2</v>
      </c>
      <c r="P156" s="657"/>
      <c r="Q156" s="349"/>
      <c r="R156" s="349"/>
      <c r="S156" s="349"/>
      <c r="T156" s="349"/>
      <c r="U156" s="349"/>
      <c r="V156" s="349"/>
      <c r="W156" s="349"/>
      <c r="X156" s="349"/>
      <c r="Y156" s="349"/>
      <c r="Z156" s="349"/>
      <c r="AA156" s="349"/>
      <c r="AB156" s="349"/>
      <c r="AC156" s="349"/>
      <c r="AD156" s="496"/>
      <c r="AE156" s="350" t="e">
        <f t="shared" si="40"/>
        <v>#DIV/0!</v>
      </c>
      <c r="AF156" s="547" t="s">
        <v>159</v>
      </c>
      <c r="AG156" s="545"/>
      <c r="AH156" s="536"/>
      <c r="AI156" s="536"/>
      <c r="AJ156" s="536"/>
      <c r="AK156" s="536"/>
      <c r="AL156" s="536"/>
      <c r="AM156" s="536"/>
      <c r="AN156" s="536"/>
      <c r="AO156" s="536"/>
      <c r="AP156" s="536"/>
      <c r="AQ156" s="536"/>
      <c r="AR156" s="536"/>
      <c r="AS156" s="536"/>
      <c r="AT156" s="536"/>
      <c r="AU156" s="536"/>
      <c r="AV156" s="551">
        <f t="shared" si="41"/>
        <v>0</v>
      </c>
      <c r="AW156" s="411"/>
    </row>
    <row r="157" spans="2:49" ht="15.75" customHeight="1" x14ac:dyDescent="0.25">
      <c r="B157" s="1170" t="s">
        <v>160</v>
      </c>
      <c r="C157" s="1166">
        <f t="shared" si="42"/>
        <v>146</v>
      </c>
      <c r="D157" s="1045">
        <f>'Tab. Master 2021'!C99</f>
        <v>44477</v>
      </c>
      <c r="E157" s="355">
        <f>'Tab. Master 2021'!D99</f>
        <v>0.8125</v>
      </c>
      <c r="F157" s="1045" t="str">
        <f>'Tab. Master 2021'!E99</f>
        <v>1º</v>
      </c>
      <c r="G157" s="1296" t="str">
        <f>'Tab. Master 2021'!F99</f>
        <v>XAREU</v>
      </c>
      <c r="H157" s="521" t="str">
        <f>IF(ISBLANK('Tab. Master 2021'!G99),"",'Tab. Master 2021'!G99)</f>
        <v/>
      </c>
      <c r="I157" s="521" t="s">
        <v>24</v>
      </c>
      <c r="J157" s="521" t="str">
        <f>IF(ISBLANK('Tab. Master 2021'!I99),"",'Tab. Master 2021'!I99)</f>
        <v/>
      </c>
      <c r="K157" s="1045" t="str">
        <f>'Tab. Master 2021'!J99</f>
        <v>JUVENTUDE</v>
      </c>
      <c r="L157" s="731"/>
      <c r="N157" s="539">
        <v>3</v>
      </c>
      <c r="O157" s="543"/>
      <c r="P157" s="658"/>
      <c r="Q157" s="362"/>
      <c r="R157" s="362"/>
      <c r="S157" s="362"/>
      <c r="T157" s="362"/>
      <c r="U157" s="362"/>
      <c r="V157" s="362"/>
      <c r="W157" s="362"/>
      <c r="X157" s="362"/>
      <c r="Y157" s="362"/>
      <c r="Z157" s="362"/>
      <c r="AA157" s="362"/>
      <c r="AB157" s="362"/>
      <c r="AC157" s="362"/>
      <c r="AD157" s="497"/>
      <c r="AE157" s="363" t="e">
        <f t="shared" si="40"/>
        <v>#DIV/0!</v>
      </c>
      <c r="AF157" s="547" t="s">
        <v>159</v>
      </c>
      <c r="AG157" s="545"/>
      <c r="AH157" s="536"/>
      <c r="AI157" s="536"/>
      <c r="AJ157" s="536"/>
      <c r="AK157" s="536"/>
      <c r="AL157" s="536"/>
      <c r="AM157" s="536"/>
      <c r="AN157" s="536"/>
      <c r="AO157" s="536"/>
      <c r="AP157" s="536"/>
      <c r="AQ157" s="536"/>
      <c r="AR157" s="536"/>
      <c r="AS157" s="536"/>
      <c r="AT157" s="536"/>
      <c r="AU157" s="536"/>
      <c r="AV157" s="551">
        <f t="shared" si="41"/>
        <v>0</v>
      </c>
      <c r="AW157" s="411"/>
    </row>
    <row r="158" spans="2:49" ht="15.75" customHeight="1" x14ac:dyDescent="0.25">
      <c r="B158" s="1170" t="s">
        <v>160</v>
      </c>
      <c r="C158" s="1166">
        <f t="shared" ref="C158:C159" si="43">C157+1</f>
        <v>147</v>
      </c>
      <c r="D158" s="1045">
        <f>'Tab. Master 2021'!C100</f>
        <v>44477</v>
      </c>
      <c r="E158" s="355">
        <f>'Tab. Master 2021'!D100</f>
        <v>0.875</v>
      </c>
      <c r="F158" s="1045" t="str">
        <f>'Tab. Master 2021'!E100</f>
        <v>2º</v>
      </c>
      <c r="G158" s="1045" t="str">
        <f>'Tab. Master 2021'!F100</f>
        <v>JUVENTUS</v>
      </c>
      <c r="H158" s="521" t="str">
        <f>IF(ISBLANK('Tab. Master 2021'!G100),"",'Tab. Master 2021'!G100)</f>
        <v/>
      </c>
      <c r="I158" s="521" t="s">
        <v>24</v>
      </c>
      <c r="J158" s="521" t="str">
        <f>IF(ISBLANK('Tab. Master 2021'!I100),"",'Tab. Master 2021'!I100)</f>
        <v/>
      </c>
      <c r="K158" s="1045" t="str">
        <f>'Tab. Master 2021'!J100</f>
        <v>ASPEVE</v>
      </c>
      <c r="L158" s="634"/>
      <c r="N158" s="539">
        <v>4</v>
      </c>
      <c r="O158" s="543">
        <f>MATCH(N158,[2]Pontuação!$R$3:$R$10,0)</f>
        <v>4</v>
      </c>
      <c r="P158" s="658"/>
      <c r="Q158" s="362"/>
      <c r="R158" s="362"/>
      <c r="S158" s="362"/>
      <c r="T158" s="362"/>
      <c r="U158" s="362"/>
      <c r="V158" s="362"/>
      <c r="W158" s="362"/>
      <c r="X158" s="362"/>
      <c r="Y158" s="362"/>
      <c r="Z158" s="362"/>
      <c r="AA158" s="362"/>
      <c r="AB158" s="362"/>
      <c r="AC158" s="362"/>
      <c r="AD158" s="497"/>
      <c r="AE158" s="363" t="e">
        <f t="shared" si="40"/>
        <v>#DIV/0!</v>
      </c>
      <c r="AF158" s="547" t="s">
        <v>159</v>
      </c>
      <c r="AG158" s="327"/>
      <c r="AH158" s="537"/>
      <c r="AI158" s="537"/>
      <c r="AJ158" s="537"/>
      <c r="AK158" s="537"/>
      <c r="AL158" s="537"/>
      <c r="AM158" s="537"/>
      <c r="AN158" s="537"/>
      <c r="AO158" s="537"/>
      <c r="AP158" s="537"/>
      <c r="AQ158" s="537"/>
      <c r="AR158" s="537"/>
      <c r="AS158" s="537"/>
      <c r="AT158" s="537"/>
      <c r="AU158" s="537"/>
      <c r="AV158" s="540">
        <f t="shared" si="41"/>
        <v>0</v>
      </c>
      <c r="AW158" s="411"/>
    </row>
    <row r="159" spans="2:49" ht="16.5" customHeight="1" x14ac:dyDescent="0.25">
      <c r="B159" s="1169" t="s">
        <v>117</v>
      </c>
      <c r="C159" s="1166">
        <f t="shared" si="43"/>
        <v>148</v>
      </c>
      <c r="D159" s="1048">
        <f>'Tab. Novos 2021'!C53</f>
        <v>44479</v>
      </c>
      <c r="E159" s="382">
        <f>'Tab. Novos 2021'!D53</f>
        <v>0.35416666666666669</v>
      </c>
      <c r="F159" s="1048" t="str">
        <f>'Tab. Novos 2021'!E53</f>
        <v>Único</v>
      </c>
      <c r="G159" s="1048" t="str">
        <f>'Tab. Novos 2021'!F53</f>
        <v>PSV</v>
      </c>
      <c r="H159" s="381" t="str">
        <f>IF(ISBLANK('Tab. Novos 2021'!G53),"",'Tab. Novos 2021'!G53)</f>
        <v/>
      </c>
      <c r="I159" s="381" t="s">
        <v>24</v>
      </c>
      <c r="J159" s="381" t="str">
        <f>IF(ISBLANK('Tab. Novos 2021'!I53),"",'Tab. Novos 2021'!I53)</f>
        <v/>
      </c>
      <c r="K159" s="1048" t="str">
        <f>'Tab. Novos 2021'!J53</f>
        <v>BARCA</v>
      </c>
      <c r="L159" s="634"/>
      <c r="N159" s="539">
        <v>5</v>
      </c>
      <c r="O159" s="543">
        <f>MATCH(N159,[2]Pontuação!$R$3:$R$10,0)</f>
        <v>7</v>
      </c>
      <c r="P159" s="658"/>
      <c r="Q159" s="362"/>
      <c r="R159" s="362"/>
      <c r="S159" s="362"/>
      <c r="T159" s="362"/>
      <c r="U159" s="362"/>
      <c r="V159" s="362"/>
      <c r="W159" s="362"/>
      <c r="X159" s="362"/>
      <c r="Y159" s="362"/>
      <c r="Z159" s="362"/>
      <c r="AA159" s="362"/>
      <c r="AB159" s="362"/>
      <c r="AC159" s="362"/>
      <c r="AD159" s="497"/>
      <c r="AE159" s="363" t="e">
        <f t="shared" si="40"/>
        <v>#DIV/0!</v>
      </c>
      <c r="AF159" s="547" t="s">
        <v>159</v>
      </c>
      <c r="AG159" s="327"/>
      <c r="AH159" s="537"/>
      <c r="AI159" s="537"/>
      <c r="AJ159" s="537"/>
      <c r="AK159" s="537"/>
      <c r="AL159" s="537"/>
      <c r="AM159" s="537"/>
      <c r="AN159" s="537"/>
      <c r="AO159" s="537"/>
      <c r="AP159" s="537"/>
      <c r="AQ159" s="537"/>
      <c r="AR159" s="537"/>
      <c r="AS159" s="537"/>
      <c r="AT159" s="537"/>
      <c r="AU159" s="537"/>
      <c r="AV159" s="540">
        <f t="shared" si="41"/>
        <v>0</v>
      </c>
      <c r="AW159" s="411"/>
    </row>
    <row r="160" spans="2:49" ht="16.5" customHeight="1" thickBot="1" x14ac:dyDescent="0.3">
      <c r="B160" s="1170" t="s">
        <v>160</v>
      </c>
      <c r="C160" s="1166">
        <f t="shared" ref="C160" si="44">C159+1</f>
        <v>149</v>
      </c>
      <c r="D160" s="1273"/>
      <c r="E160" s="1274"/>
      <c r="F160" s="1273"/>
      <c r="G160" s="1045" t="str">
        <f>'Tab. Master 2021'!F101</f>
        <v>FOLGA</v>
      </c>
      <c r="H160" s="521" t="str">
        <f>IF(ISBLANK('Tab. Master 2021'!G101),"",'Tab. Master 2021'!G101)</f>
        <v/>
      </c>
      <c r="I160" s="521" t="s">
        <v>24</v>
      </c>
      <c r="J160" s="521" t="str">
        <f>IF(ISBLANK('Tab. Master 2021'!I101),"",'Tab. Master 2021'!I101)</f>
        <v/>
      </c>
      <c r="K160" s="1045" t="str">
        <f>'Tab. Master 2021'!J101</f>
        <v>SEDE</v>
      </c>
      <c r="L160" s="634"/>
      <c r="N160" s="643">
        <v>6</v>
      </c>
      <c r="O160" s="644"/>
      <c r="P160" s="659"/>
      <c r="Q160" s="370"/>
      <c r="R160" s="370"/>
      <c r="S160" s="370"/>
      <c r="T160" s="370"/>
      <c r="U160" s="370"/>
      <c r="V160" s="370"/>
      <c r="W160" s="370"/>
      <c r="X160" s="370"/>
      <c r="Y160" s="370"/>
      <c r="Z160" s="370"/>
      <c r="AA160" s="370"/>
      <c r="AB160" s="370"/>
      <c r="AC160" s="370"/>
      <c r="AD160" s="498"/>
      <c r="AE160" s="371" t="e">
        <f t="shared" si="40"/>
        <v>#DIV/0!</v>
      </c>
      <c r="AF160" s="649" t="s">
        <v>159</v>
      </c>
      <c r="AG160" s="546"/>
      <c r="AH160" s="541"/>
      <c r="AI160" s="541"/>
      <c r="AJ160" s="541"/>
      <c r="AK160" s="541"/>
      <c r="AL160" s="541"/>
      <c r="AM160" s="541"/>
      <c r="AN160" s="541"/>
      <c r="AO160" s="541"/>
      <c r="AP160" s="541"/>
      <c r="AQ160" s="541"/>
      <c r="AR160" s="541"/>
      <c r="AS160" s="541"/>
      <c r="AT160" s="541"/>
      <c r="AU160" s="541"/>
      <c r="AV160" s="542">
        <f t="shared" si="41"/>
        <v>0</v>
      </c>
      <c r="AW160" s="412"/>
    </row>
    <row r="161" spans="2:49" ht="16.5" customHeight="1" thickBot="1" x14ac:dyDescent="0.3">
      <c r="B161" s="1170" t="s">
        <v>160</v>
      </c>
      <c r="C161" s="1166">
        <f t="shared" ref="C161:C163" si="45">C160+1</f>
        <v>150</v>
      </c>
      <c r="D161" s="1045">
        <f>'Tab. Master 2021'!C102</f>
        <v>44482</v>
      </c>
      <c r="E161" s="355">
        <f>'Tab. Master 2021'!D102</f>
        <v>0.85416666666666663</v>
      </c>
      <c r="F161" s="1045" t="str">
        <f>'Tab. Master 2021'!E102</f>
        <v>Único</v>
      </c>
      <c r="G161" s="1045" t="str">
        <f>'Tab. Master 2021'!F102</f>
        <v>JUVENTUDE</v>
      </c>
      <c r="H161" s="521" t="str">
        <f>IF(ISBLANK('Tab. Master 2021'!G102),"",'Tab. Master 2021'!G102)</f>
        <v/>
      </c>
      <c r="I161" s="521" t="s">
        <v>24</v>
      </c>
      <c r="J161" s="521" t="str">
        <f>IF(ISBLANK('Tab. Master 2021'!I102),"",'Tab. Master 2021'!I102)</f>
        <v/>
      </c>
      <c r="K161" s="1045" t="str">
        <f>'Tab. Master 2021'!J102</f>
        <v>POTYGUAR</v>
      </c>
      <c r="L161" s="634"/>
      <c r="N161" s="1321" t="s">
        <v>161</v>
      </c>
      <c r="O161" s="1322"/>
      <c r="P161" s="1323"/>
      <c r="Q161" s="1323"/>
      <c r="R161" s="493">
        <f ca="1">SUM(R155:R161)/2</f>
        <v>3</v>
      </c>
      <c r="S161" s="886"/>
      <c r="T161" s="887"/>
      <c r="U161" s="639"/>
      <c r="V161" s="639"/>
      <c r="W161" s="639"/>
      <c r="X161" s="639"/>
      <c r="Y161" s="639"/>
      <c r="Z161" s="639"/>
      <c r="AA161" s="639"/>
      <c r="AB161" s="639"/>
      <c r="AC161" s="639"/>
      <c r="AD161" s="639"/>
      <c r="AE161" s="640"/>
      <c r="AF161" s="641"/>
      <c r="AG161" s="642"/>
      <c r="AH161" s="642"/>
      <c r="AI161" s="642"/>
      <c r="AJ161" s="642"/>
      <c r="AK161" s="642"/>
      <c r="AL161" s="642"/>
      <c r="AM161" s="642"/>
      <c r="AN161" s="642"/>
      <c r="AO161" s="642"/>
      <c r="AP161" s="642"/>
      <c r="AQ161" s="642"/>
      <c r="AR161" s="642"/>
      <c r="AS161" s="642"/>
      <c r="AT161" s="642"/>
      <c r="AU161" s="642"/>
      <c r="AV161" s="885"/>
      <c r="AW161" s="904"/>
    </row>
    <row r="162" spans="2:49" ht="17.25" customHeight="1" x14ac:dyDescent="0.25">
      <c r="B162" s="1171" t="s">
        <v>235</v>
      </c>
      <c r="C162" s="1166">
        <f t="shared" si="45"/>
        <v>151</v>
      </c>
      <c r="D162" s="1042">
        <f>'Tab. Sênior 2021'!C52</f>
        <v>44484</v>
      </c>
      <c r="E162" s="341">
        <f>'Tab. Sênior 2021'!D52</f>
        <v>0.85416666666666663</v>
      </c>
      <c r="F162" s="1042" t="str">
        <f>'Tab. Sênior 2021'!E52</f>
        <v>Único</v>
      </c>
      <c r="G162" s="1042" t="str">
        <f>'Tab. Sênior 2021'!F52</f>
        <v>VITÓRIA</v>
      </c>
      <c r="H162" s="342" t="str">
        <f>IF(ISBLANK('Tab. Sênior 2021'!G52),"",'Tab. Sênior 2021'!G52)</f>
        <v/>
      </c>
      <c r="I162" s="342" t="s">
        <v>24</v>
      </c>
      <c r="J162" s="342" t="str">
        <f>IF(ISBLANK('Tab. Sênior 2021'!I52),"",'Tab. Sênior 2021'!I52)</f>
        <v/>
      </c>
      <c r="K162" s="1295" t="str">
        <f>'Tab. Sênior 2021'!J52</f>
        <v>XAREU</v>
      </c>
      <c r="L162" s="634"/>
      <c r="N162" s="636"/>
      <c r="O162" s="637"/>
      <c r="P162" s="638"/>
      <c r="Q162" s="639"/>
      <c r="R162" s="639"/>
      <c r="S162" s="639"/>
      <c r="T162" s="639"/>
      <c r="U162" s="639"/>
      <c r="V162" s="639"/>
      <c r="W162" s="639"/>
      <c r="X162" s="639"/>
      <c r="Y162" s="639"/>
      <c r="Z162" s="639"/>
      <c r="AA162" s="639"/>
      <c r="AB162" s="639"/>
      <c r="AC162" s="639"/>
      <c r="AD162" s="639"/>
      <c r="AE162" s="640"/>
      <c r="AF162" s="641"/>
      <c r="AG162" s="642"/>
      <c r="AH162" s="642"/>
      <c r="AI162" s="642"/>
      <c r="AJ162" s="642"/>
      <c r="AK162" s="642"/>
      <c r="AL162" s="642"/>
      <c r="AM162" s="642"/>
      <c r="AN162" s="642"/>
      <c r="AO162" s="642"/>
      <c r="AP162" s="642"/>
      <c r="AQ162" s="642"/>
      <c r="AR162" s="642"/>
      <c r="AS162" s="642"/>
      <c r="AT162" s="642"/>
      <c r="AU162" s="642"/>
      <c r="AV162" s="885"/>
      <c r="AW162" s="650"/>
    </row>
    <row r="163" spans="2:49" ht="15.75" customHeight="1" thickBot="1" x14ac:dyDescent="0.3">
      <c r="B163" s="1169" t="s">
        <v>117</v>
      </c>
      <c r="C163" s="1166">
        <f t="shared" si="45"/>
        <v>152</v>
      </c>
      <c r="D163" s="1048">
        <f>'Tab. Novos 2021'!C54</f>
        <v>44485</v>
      </c>
      <c r="E163" s="382">
        <f>'Tab. Novos 2021'!D54</f>
        <v>0.35416666666666669</v>
      </c>
      <c r="F163" s="1048" t="str">
        <f>'Tab. Novos 2021'!E54</f>
        <v>Único</v>
      </c>
      <c r="G163" s="1048" t="str">
        <f>'Tab. Novos 2021'!F54</f>
        <v>JUVENTUS</v>
      </c>
      <c r="H163" s="381" t="str">
        <f>IF(ISBLANK('Tab. Novos 2021'!G54),"",'Tab. Novos 2021'!G54)</f>
        <v/>
      </c>
      <c r="I163" s="381" t="s">
        <v>24</v>
      </c>
      <c r="J163" s="381" t="str">
        <f>IF(ISBLANK('Tab. Novos 2021'!I54),"",'Tab. Novos 2021'!I54)</f>
        <v/>
      </c>
      <c r="K163" s="1048" t="str">
        <f>'Tab. Novos 2021'!J54</f>
        <v>CHAPE</v>
      </c>
      <c r="L163" s="634"/>
      <c r="N163" s="636"/>
      <c r="O163" s="637"/>
      <c r="P163" s="638"/>
      <c r="Q163" s="639"/>
      <c r="R163" s="639"/>
      <c r="S163" s="639"/>
      <c r="T163" s="639"/>
      <c r="U163" s="639"/>
      <c r="V163" s="639"/>
      <c r="W163" s="639"/>
      <c r="X163" s="639"/>
      <c r="Y163" s="639"/>
      <c r="Z163" s="639"/>
      <c r="AA163" s="639"/>
      <c r="AB163" s="639"/>
      <c r="AC163" s="639"/>
      <c r="AD163" s="639"/>
      <c r="AE163" s="640"/>
      <c r="AF163" s="641"/>
      <c r="AG163" s="642"/>
      <c r="AH163" s="642"/>
      <c r="AI163" s="642"/>
      <c r="AJ163" s="642"/>
      <c r="AK163" s="642"/>
      <c r="AL163" s="642"/>
      <c r="AM163" s="642"/>
      <c r="AN163" s="642"/>
      <c r="AO163" s="642"/>
      <c r="AP163" s="642"/>
      <c r="AQ163" s="642"/>
      <c r="AR163" s="642"/>
      <c r="AS163" s="642"/>
      <c r="AT163" s="642"/>
      <c r="AU163" s="642"/>
      <c r="AV163" s="885"/>
      <c r="AW163" s="650"/>
    </row>
    <row r="164" spans="2:49" ht="15.75" thickBot="1" x14ac:dyDescent="0.3">
      <c r="B164" s="1169" t="s">
        <v>117</v>
      </c>
      <c r="C164" s="1166">
        <f t="shared" ref="C164" si="46">C163+1</f>
        <v>153</v>
      </c>
      <c r="D164" s="1048">
        <f>'Tab. Novos 2021'!C55</f>
        <v>44486</v>
      </c>
      <c r="E164" s="382">
        <f>'Tab. Novos 2021'!D55</f>
        <v>0.35416666666666669</v>
      </c>
      <c r="F164" s="1048" t="str">
        <f>'Tab. Novos 2021'!E55</f>
        <v>Único</v>
      </c>
      <c r="G164" s="1048" t="str">
        <f>'Tab. Novos 2021'!F55</f>
        <v>PYTU</v>
      </c>
      <c r="H164" s="381" t="str">
        <f>IF(ISBLANK('Tab. Novos 2021'!G55),"",'Tab. Novos 2021'!G55)</f>
        <v/>
      </c>
      <c r="I164" s="381" t="s">
        <v>24</v>
      </c>
      <c r="J164" s="381" t="str">
        <f>IF(ISBLANK('Tab. Novos 2021'!I55),"",'Tab. Novos 2021'!I55)</f>
        <v/>
      </c>
      <c r="K164" s="1048" t="str">
        <f>'Tab. Novos 2021'!J55</f>
        <v>FLUMINENSE</v>
      </c>
      <c r="L164" s="652"/>
      <c r="N164" s="1335" t="s">
        <v>244</v>
      </c>
      <c r="O164" s="1336"/>
      <c r="P164" s="1336"/>
      <c r="Q164" s="1336"/>
      <c r="R164" s="1336"/>
      <c r="S164" s="1336"/>
      <c r="T164" s="1336"/>
      <c r="U164" s="1336"/>
      <c r="V164" s="1336"/>
      <c r="W164" s="1336"/>
      <c r="X164" s="1336"/>
      <c r="Y164" s="1336"/>
      <c r="Z164" s="1336"/>
      <c r="AA164" s="1336"/>
      <c r="AB164" s="1336"/>
      <c r="AC164" s="1336"/>
      <c r="AD164" s="1336"/>
      <c r="AE164" s="1336"/>
      <c r="AF164" s="1336"/>
      <c r="AG164" s="1336"/>
      <c r="AH164" s="1336"/>
      <c r="AI164" s="1336"/>
      <c r="AJ164" s="1336"/>
      <c r="AK164" s="1336"/>
      <c r="AL164" s="1336"/>
      <c r="AM164" s="1336"/>
      <c r="AN164" s="1336"/>
      <c r="AO164" s="1336"/>
      <c r="AP164" s="1336"/>
      <c r="AQ164" s="1336"/>
      <c r="AR164" s="1336"/>
      <c r="AS164" s="1336"/>
      <c r="AT164" s="1336"/>
      <c r="AU164" s="1336"/>
      <c r="AV164" s="1336"/>
      <c r="AW164" s="1337"/>
    </row>
    <row r="165" spans="2:49" x14ac:dyDescent="0.25">
      <c r="B165" s="1171" t="s">
        <v>235</v>
      </c>
      <c r="C165" s="1166">
        <f t="shared" ref="C165:C167" si="47">C164+1</f>
        <v>154</v>
      </c>
      <c r="D165" s="1042">
        <f>'Tab. Sênior 2021'!C53</f>
        <v>44489</v>
      </c>
      <c r="E165" s="341">
        <f>'Tab. Sênior 2021'!D53</f>
        <v>0.85416666666666663</v>
      </c>
      <c r="F165" s="1042" t="str">
        <f>'Tab. Sênior 2021'!E53</f>
        <v>Único</v>
      </c>
      <c r="G165" s="1042" t="str">
        <f>'Tab. Sênior 2021'!F53</f>
        <v>POTYGUAR</v>
      </c>
      <c r="H165" s="342" t="str">
        <f>IF(ISBLANK('Tab. Sênior 2021'!G53),"",'Tab. Sênior 2021'!G53)</f>
        <v/>
      </c>
      <c r="I165" s="342" t="s">
        <v>24</v>
      </c>
      <c r="J165" s="342" t="str">
        <f>IF(ISBLANK('Tab. Sênior 2021'!I53),"",'Tab. Sênior 2021'!I53)</f>
        <v/>
      </c>
      <c r="K165" s="1042" t="str">
        <f>'Tab. Sênior 2021'!J53</f>
        <v>PYTU</v>
      </c>
      <c r="L165" s="634"/>
      <c r="N165" s="1329" t="s">
        <v>143</v>
      </c>
      <c r="O165" s="377"/>
      <c r="P165" s="1332" t="s">
        <v>144</v>
      </c>
      <c r="Q165" s="1324" t="s">
        <v>145</v>
      </c>
      <c r="R165" s="1312" t="s">
        <v>146</v>
      </c>
      <c r="S165" s="378"/>
      <c r="T165" s="378"/>
      <c r="U165" s="1312" t="s">
        <v>147</v>
      </c>
      <c r="V165" s="1312" t="s">
        <v>148</v>
      </c>
      <c r="W165" s="1312" t="s">
        <v>149</v>
      </c>
      <c r="X165" s="378"/>
      <c r="Y165" s="378"/>
      <c r="Z165" s="1312" t="s">
        <v>150</v>
      </c>
      <c r="AA165" s="379"/>
      <c r="AB165" s="380"/>
      <c r="AC165" s="1312" t="s">
        <v>151</v>
      </c>
      <c r="AD165" s="1312" t="s">
        <v>152</v>
      </c>
      <c r="AE165" s="1315" t="s">
        <v>153</v>
      </c>
      <c r="AF165" s="1308" t="s">
        <v>154</v>
      </c>
      <c r="AV165" s="1310" t="s">
        <v>163</v>
      </c>
      <c r="AW165" s="1310" t="s">
        <v>168</v>
      </c>
    </row>
    <row r="166" spans="2:49" ht="15" customHeight="1" x14ac:dyDescent="0.25">
      <c r="B166" s="1170" t="s">
        <v>160</v>
      </c>
      <c r="C166" s="1166">
        <f t="shared" si="47"/>
        <v>155</v>
      </c>
      <c r="D166" s="1045">
        <f>'Tab. Master 2021'!C103</f>
        <v>44491</v>
      </c>
      <c r="E166" s="355">
        <f>'Tab. Master 2021'!D103</f>
        <v>0.85416666666666663</v>
      </c>
      <c r="F166" s="1045" t="str">
        <f>'Tab. Master 2021'!E103</f>
        <v>Único</v>
      </c>
      <c r="G166" s="1045" t="str">
        <f>'Tab. Master 2021'!F103</f>
        <v>PSG</v>
      </c>
      <c r="H166" s="521" t="str">
        <f>IF(ISBLANK('Tab. Master 2021'!G103),"",'Tab. Master 2021'!G103)</f>
        <v/>
      </c>
      <c r="I166" s="521" t="s">
        <v>24</v>
      </c>
      <c r="J166" s="521" t="str">
        <f>IF(ISBLANK('Tab. Master 2021'!I103),"",'Tab. Master 2021'!I103)</f>
        <v/>
      </c>
      <c r="K166" s="1296" t="str">
        <f>'Tab. Master 2021'!J103</f>
        <v>XAREU</v>
      </c>
      <c r="L166" s="634"/>
      <c r="N166" s="1330"/>
      <c r="O166" s="480"/>
      <c r="P166" s="1333"/>
      <c r="Q166" s="1325"/>
      <c r="R166" s="1313"/>
      <c r="S166" s="862"/>
      <c r="T166" s="862"/>
      <c r="U166" s="1313"/>
      <c r="V166" s="1313"/>
      <c r="W166" s="1313"/>
      <c r="X166" s="862"/>
      <c r="Y166" s="862"/>
      <c r="Z166" s="1313"/>
      <c r="AA166" s="862"/>
      <c r="AB166" s="862"/>
      <c r="AC166" s="1313"/>
      <c r="AD166" s="1313"/>
      <c r="AE166" s="1316"/>
      <c r="AF166" s="1309"/>
      <c r="AG166" s="484"/>
      <c r="AH166" s="484"/>
      <c r="AI166" s="484"/>
      <c r="AJ166" s="484"/>
      <c r="AK166" s="484"/>
      <c r="AL166" s="484"/>
      <c r="AM166" s="484"/>
      <c r="AN166" s="484"/>
      <c r="AO166" s="484"/>
      <c r="AP166" s="484"/>
      <c r="AQ166" s="484"/>
      <c r="AR166" s="484"/>
      <c r="AS166" s="484"/>
      <c r="AT166" s="484"/>
      <c r="AU166" s="484"/>
      <c r="AV166" s="1311"/>
      <c r="AW166" s="1311"/>
    </row>
    <row r="167" spans="2:49" x14ac:dyDescent="0.25">
      <c r="B167" s="1169" t="s">
        <v>117</v>
      </c>
      <c r="C167" s="1166">
        <f t="shared" si="47"/>
        <v>156</v>
      </c>
      <c r="D167" s="1048">
        <f>'Tab. Novos 2021'!C57</f>
        <v>44492</v>
      </c>
      <c r="E167" s="382">
        <f>'Tab. Novos 2021'!D57</f>
        <v>0.35416666666666669</v>
      </c>
      <c r="F167" s="1048" t="str">
        <f>'Tab. Novos 2021'!E57</f>
        <v>Único</v>
      </c>
      <c r="G167" s="1048" t="str">
        <f>'Tab. Novos 2021'!F57</f>
        <v>(4º)</v>
      </c>
      <c r="H167" s="381" t="str">
        <f>IF(ISBLANK('Tab. Novos 2021'!G57),"",'Tab. Novos 2021'!G57)</f>
        <v/>
      </c>
      <c r="I167" s="381" t="s">
        <v>24</v>
      </c>
      <c r="J167" s="381" t="str">
        <f>IF(ISBLANK('Tab. Novos 2021'!I57),"",'Tab. Novos 2021'!I57)</f>
        <v/>
      </c>
      <c r="K167" s="1048" t="str">
        <f>'Tab. Novos 2021'!J57</f>
        <v>(5º)</v>
      </c>
      <c r="L167" s="634"/>
      <c r="N167" s="1330"/>
      <c r="O167" s="480"/>
      <c r="P167" s="1333"/>
      <c r="Q167" s="1325"/>
      <c r="R167" s="1313"/>
      <c r="S167" s="862"/>
      <c r="T167" s="862"/>
      <c r="U167" s="1313"/>
      <c r="V167" s="1313"/>
      <c r="W167" s="1313"/>
      <c r="X167" s="862"/>
      <c r="Y167" s="862"/>
      <c r="Z167" s="1313"/>
      <c r="AA167" s="862"/>
      <c r="AB167" s="862"/>
      <c r="AC167" s="1313"/>
      <c r="AD167" s="1313"/>
      <c r="AE167" s="1316"/>
      <c r="AF167" s="1309"/>
      <c r="AG167" s="484"/>
      <c r="AH167" s="484"/>
      <c r="AI167" s="484"/>
      <c r="AJ167" s="484"/>
      <c r="AK167" s="484"/>
      <c r="AL167" s="484"/>
      <c r="AM167" s="484"/>
      <c r="AN167" s="484"/>
      <c r="AO167" s="484"/>
      <c r="AP167" s="484"/>
      <c r="AQ167" s="484"/>
      <c r="AR167" s="484"/>
      <c r="AS167" s="484"/>
      <c r="AT167" s="484"/>
      <c r="AU167" s="484"/>
      <c r="AV167" s="1311"/>
      <c r="AW167" s="1311"/>
    </row>
    <row r="168" spans="2:49" x14ac:dyDescent="0.25">
      <c r="B168" s="1169" t="s">
        <v>117</v>
      </c>
      <c r="C168" s="1166">
        <f t="shared" ref="C168:C171" si="48">C167+1</f>
        <v>157</v>
      </c>
      <c r="D168" s="1048">
        <f>'Tab. Novos 2021'!C58</f>
        <v>44493</v>
      </c>
      <c r="E168" s="382">
        <f>'Tab. Novos 2021'!D58</f>
        <v>0.35416666666666669</v>
      </c>
      <c r="F168" s="1048" t="str">
        <f>'Tab. Novos 2021'!E58</f>
        <v>Único</v>
      </c>
      <c r="G168" s="1048" t="str">
        <f>'Tab. Novos 2021'!F58</f>
        <v>(3º)</v>
      </c>
      <c r="H168" s="381" t="str">
        <f>IF(ISBLANK('Tab. Novos 2021'!G58),"",'Tab. Novos 2021'!G58)</f>
        <v/>
      </c>
      <c r="I168" s="381" t="s">
        <v>24</v>
      </c>
      <c r="J168" s="381" t="str">
        <f>IF(ISBLANK('Tab. Novos 2021'!I58),"",'Tab. Novos 2021'!I58)</f>
        <v/>
      </c>
      <c r="K168" s="1048" t="str">
        <f>'Tab. Novos 2021'!J58</f>
        <v>6º)</v>
      </c>
      <c r="L168" s="634"/>
      <c r="N168" s="1330"/>
      <c r="O168" s="480"/>
      <c r="P168" s="1333"/>
      <c r="Q168" s="1325"/>
      <c r="R168" s="1313"/>
      <c r="S168" s="862"/>
      <c r="T168" s="862"/>
      <c r="U168" s="1313"/>
      <c r="V168" s="1313"/>
      <c r="W168" s="1313"/>
      <c r="X168" s="862"/>
      <c r="Y168" s="862"/>
      <c r="Z168" s="1313"/>
      <c r="AA168" s="862"/>
      <c r="AB168" s="862"/>
      <c r="AC168" s="1313"/>
      <c r="AD168" s="1313"/>
      <c r="AE168" s="1316"/>
      <c r="AF168" s="1309"/>
      <c r="AG168" s="484"/>
      <c r="AH168" s="484"/>
      <c r="AI168" s="484"/>
      <c r="AJ168" s="484"/>
      <c r="AK168" s="484"/>
      <c r="AL168" s="484"/>
      <c r="AM168" s="484"/>
      <c r="AN168" s="484"/>
      <c r="AO168" s="484"/>
      <c r="AP168" s="484"/>
      <c r="AQ168" s="484"/>
      <c r="AR168" s="484"/>
      <c r="AS168" s="484"/>
      <c r="AT168" s="484"/>
      <c r="AU168" s="484"/>
      <c r="AV168" s="1311"/>
      <c r="AW168" s="1311"/>
    </row>
    <row r="169" spans="2:49" ht="15.75" thickBot="1" x14ac:dyDescent="0.3">
      <c r="B169" s="1170" t="s">
        <v>160</v>
      </c>
      <c r="C169" s="1166">
        <f t="shared" si="48"/>
        <v>158</v>
      </c>
      <c r="D169" s="1045">
        <f>'Tab. Master 2021'!C104</f>
        <v>44496</v>
      </c>
      <c r="E169" s="355">
        <f>'Tab. Master 2021'!D104</f>
        <v>0.85416666666666663</v>
      </c>
      <c r="F169" s="1045" t="str">
        <f>'Tab. Master 2021'!E104</f>
        <v>Único</v>
      </c>
      <c r="G169" s="1045" t="str">
        <f>'Tab. Master 2021'!F104</f>
        <v>VITÓRIA</v>
      </c>
      <c r="H169" s="521" t="str">
        <f>IF(ISBLANK('Tab. Master 2021'!G104),"",'Tab. Master 2021'!G104)</f>
        <v/>
      </c>
      <c r="I169" s="521" t="s">
        <v>24</v>
      </c>
      <c r="J169" s="521" t="str">
        <f>IF(ISBLANK('Tab. Master 2021'!I104),"",'Tab. Master 2021'!I104)</f>
        <v/>
      </c>
      <c r="K169" s="1045" t="str">
        <f>'Tab. Master 2021'!J104</f>
        <v>JUVENTUS</v>
      </c>
      <c r="L169" s="634"/>
      <c r="N169" s="1331"/>
      <c r="O169" s="480"/>
      <c r="P169" s="1334"/>
      <c r="Q169" s="1326"/>
      <c r="R169" s="1314"/>
      <c r="S169" s="862"/>
      <c r="T169" s="862"/>
      <c r="U169" s="1314"/>
      <c r="V169" s="1314"/>
      <c r="W169" s="1314"/>
      <c r="X169" s="862"/>
      <c r="Y169" s="862"/>
      <c r="Z169" s="1314"/>
      <c r="AA169" s="862"/>
      <c r="AB169" s="862"/>
      <c r="AC169" s="1314"/>
      <c r="AD169" s="1314"/>
      <c r="AE169" s="1317"/>
      <c r="AF169" s="1318"/>
      <c r="AG169" s="484"/>
      <c r="AH169" s="484"/>
      <c r="AI169" s="484"/>
      <c r="AJ169" s="484"/>
      <c r="AK169" s="484"/>
      <c r="AL169" s="484"/>
      <c r="AM169" s="484"/>
      <c r="AN169" s="484"/>
      <c r="AO169" s="484"/>
      <c r="AP169" s="484"/>
      <c r="AQ169" s="484"/>
      <c r="AR169" s="484"/>
      <c r="AS169" s="484"/>
      <c r="AT169" s="484"/>
      <c r="AU169" s="484"/>
      <c r="AV169" s="1319"/>
      <c r="AW169" s="1319"/>
    </row>
    <row r="170" spans="2:49" x14ac:dyDescent="0.25">
      <c r="B170" s="1171" t="s">
        <v>235</v>
      </c>
      <c r="C170" s="1166">
        <f t="shared" si="48"/>
        <v>159</v>
      </c>
      <c r="D170" s="1042">
        <f>'Tab. Sênior 2021'!C54</f>
        <v>44498</v>
      </c>
      <c r="E170" s="341">
        <f>'Tab. Sênior 2021'!D54</f>
        <v>0.85416666666666663</v>
      </c>
      <c r="F170" s="1042" t="str">
        <f>'Tab. Sênior 2021'!E54</f>
        <v>Único</v>
      </c>
      <c r="G170" s="1042" t="str">
        <f>'Tab. Sênior 2021'!F54</f>
        <v>INDEPENDENTE</v>
      </c>
      <c r="H170" s="342" t="str">
        <f>IF(ISBLANK('Tab. Sênior 2021'!G54),"",'Tab. Sênior 2021'!G54)</f>
        <v/>
      </c>
      <c r="I170" s="342" t="s">
        <v>24</v>
      </c>
      <c r="J170" s="342" t="str">
        <f>IF(ISBLANK('Tab. Sênior 2021'!I54),"",'Tab. Sênior 2021'!I54)</f>
        <v/>
      </c>
      <c r="K170" s="1042" t="str">
        <f>'Tab. Sênior 2021'!J54</f>
        <v>MACAU</v>
      </c>
      <c r="L170" s="634"/>
      <c r="N170" s="384">
        <v>1</v>
      </c>
      <c r="O170" s="385">
        <f>MATCH(N170,[4]Pontuação!$R$3:$R$10,0)</f>
        <v>1</v>
      </c>
      <c r="P170" s="386"/>
      <c r="Q170" s="387"/>
      <c r="R170" s="388"/>
      <c r="S170" s="389"/>
      <c r="T170" s="888"/>
      <c r="U170" s="391"/>
      <c r="V170" s="388"/>
      <c r="W170" s="388"/>
      <c r="X170" s="389"/>
      <c r="Y170" s="390"/>
      <c r="Z170" s="392"/>
      <c r="AA170" s="393"/>
      <c r="AB170" s="394"/>
      <c r="AC170" s="388"/>
      <c r="AD170" s="387"/>
      <c r="AE170" s="395" t="e">
        <f>Q170/(R170*3)</f>
        <v>#DIV/0!</v>
      </c>
      <c r="AF170" s="396" t="s">
        <v>159</v>
      </c>
      <c r="AG170" s="491"/>
      <c r="AH170" s="491"/>
      <c r="AI170" s="491"/>
      <c r="AJ170" s="491"/>
      <c r="AK170" s="491"/>
      <c r="AL170" s="491"/>
      <c r="AM170" s="491"/>
      <c r="AN170" s="491"/>
      <c r="AO170" s="491"/>
      <c r="AP170" s="491"/>
      <c r="AQ170" s="491"/>
      <c r="AR170" s="491"/>
      <c r="AS170" s="491"/>
      <c r="AT170" s="491"/>
      <c r="AU170" s="491"/>
      <c r="AV170" s="333">
        <f t="shared" ref="AV170:AV177" si="49">AC170</f>
        <v>0</v>
      </c>
      <c r="AW170" s="411"/>
    </row>
    <row r="171" spans="2:49" x14ac:dyDescent="0.25">
      <c r="B171" s="1169" t="s">
        <v>117</v>
      </c>
      <c r="C171" s="1166">
        <f t="shared" si="48"/>
        <v>160</v>
      </c>
      <c r="D171" s="1048">
        <f>'Tab. Novos 2021'!C59</f>
        <v>44499</v>
      </c>
      <c r="E171" s="382">
        <f>'Tab. Novos 2021'!D59</f>
        <v>0.35416666666666669</v>
      </c>
      <c r="F171" s="1048" t="str">
        <f>'Tab. Novos 2021'!E59</f>
        <v>Único</v>
      </c>
      <c r="G171" s="1048" t="str">
        <f>'Tab. Novos 2021'!F59</f>
        <v>(6º)</v>
      </c>
      <c r="H171" s="381" t="str">
        <f>IF(ISBLANK('Tab. Novos 2021'!G59),"",'Tab. Novos 2021'!G59)</f>
        <v/>
      </c>
      <c r="I171" s="381" t="s">
        <v>24</v>
      </c>
      <c r="J171" s="381" t="str">
        <f>IF(ISBLANK('Tab. Novos 2021'!I59),"",'Tab. Novos 2021'!I59)</f>
        <v/>
      </c>
      <c r="K171" s="1048" t="str">
        <f>'Tab. Novos 2021'!J59</f>
        <v>(3º)</v>
      </c>
      <c r="L171" s="634"/>
      <c r="N171" s="397">
        <v>2</v>
      </c>
      <c r="O171" s="398">
        <f>MATCH(N171,[4]Pontuação!$R$3:$R$10,0)</f>
        <v>2</v>
      </c>
      <c r="P171" s="344"/>
      <c r="Q171" s="345"/>
      <c r="R171" s="346"/>
      <c r="S171" s="399"/>
      <c r="T171" s="400"/>
      <c r="U171" s="400"/>
      <c r="V171" s="346"/>
      <c r="W171" s="346"/>
      <c r="X171" s="399"/>
      <c r="Y171" s="400"/>
      <c r="Z171" s="349"/>
      <c r="AA171" s="349"/>
      <c r="AB171" s="348"/>
      <c r="AC171" s="346"/>
      <c r="AD171" s="345"/>
      <c r="AE171" s="401" t="e">
        <f t="shared" ref="AE171:AE177" si="50">Q171/(R171*3)</f>
        <v>#DIV/0!</v>
      </c>
      <c r="AF171" s="351" t="s">
        <v>159</v>
      </c>
      <c r="AG171" s="555"/>
      <c r="AH171" s="555"/>
      <c r="AI171" s="555"/>
      <c r="AJ171" s="555"/>
      <c r="AK171" s="555"/>
      <c r="AL171" s="555"/>
      <c r="AM171" s="555"/>
      <c r="AN171" s="555"/>
      <c r="AO171" s="555"/>
      <c r="AP171" s="555"/>
      <c r="AQ171" s="555"/>
      <c r="AR171" s="555"/>
      <c r="AS171" s="555"/>
      <c r="AT171" s="555"/>
      <c r="AU171" s="555"/>
      <c r="AV171" s="352">
        <f t="shared" si="49"/>
        <v>0</v>
      </c>
      <c r="AW171" s="411"/>
    </row>
    <row r="172" spans="2:49" x14ac:dyDescent="0.25">
      <c r="B172" s="1169" t="s">
        <v>117</v>
      </c>
      <c r="C172" s="1166">
        <f t="shared" ref="C172:C173" si="51">C171+1</f>
        <v>161</v>
      </c>
      <c r="D172" s="1048">
        <f>'Tab. Novos 2021'!C60</f>
        <v>44500</v>
      </c>
      <c r="E172" s="382">
        <f>'Tab. Novos 2021'!D60</f>
        <v>0.35416666666666669</v>
      </c>
      <c r="F172" s="1048" t="str">
        <f>'Tab. Novos 2021'!E60</f>
        <v>Único</v>
      </c>
      <c r="G172" s="1048" t="str">
        <f>'Tab. Novos 2021'!F60</f>
        <v>(5º)</v>
      </c>
      <c r="H172" s="381" t="str">
        <f>IF(ISBLANK('Tab. Novos 2021'!G60),"",'Tab. Novos 2021'!G60)</f>
        <v/>
      </c>
      <c r="I172" s="381" t="s">
        <v>24</v>
      </c>
      <c r="J172" s="381" t="str">
        <f>IF(ISBLANK('Tab. Novos 2021'!I60),"",'Tab. Novos 2021'!I60)</f>
        <v/>
      </c>
      <c r="K172" s="1048" t="str">
        <f>'Tab. Novos 2021'!J60</f>
        <v>(4º)</v>
      </c>
      <c r="L172" s="634"/>
      <c r="N172" s="397">
        <v>3</v>
      </c>
      <c r="O172" s="398">
        <f>MATCH(N172,[4]Pontuação!$R$3:$R$10,0)</f>
        <v>3</v>
      </c>
      <c r="P172" s="344"/>
      <c r="Q172" s="345"/>
      <c r="R172" s="346"/>
      <c r="S172" s="399"/>
      <c r="T172" s="400"/>
      <c r="U172" s="400"/>
      <c r="V172" s="346"/>
      <c r="W172" s="346"/>
      <c r="X172" s="399"/>
      <c r="Y172" s="400"/>
      <c r="Z172" s="349"/>
      <c r="AA172" s="349"/>
      <c r="AB172" s="348"/>
      <c r="AC172" s="346"/>
      <c r="AD172" s="345"/>
      <c r="AE172" s="401" t="e">
        <f t="shared" si="50"/>
        <v>#DIV/0!</v>
      </c>
      <c r="AF172" s="351" t="s">
        <v>159</v>
      </c>
      <c r="AG172" s="555"/>
      <c r="AH172" s="555"/>
      <c r="AI172" s="555"/>
      <c r="AJ172" s="555"/>
      <c r="AK172" s="555"/>
      <c r="AL172" s="555"/>
      <c r="AM172" s="555"/>
      <c r="AN172" s="555"/>
      <c r="AO172" s="555"/>
      <c r="AP172" s="555"/>
      <c r="AQ172" s="555"/>
      <c r="AR172" s="555"/>
      <c r="AS172" s="555"/>
      <c r="AT172" s="555"/>
      <c r="AU172" s="555"/>
      <c r="AV172" s="352">
        <f t="shared" si="49"/>
        <v>0</v>
      </c>
      <c r="AW172" s="411"/>
    </row>
    <row r="173" spans="2:49" x14ac:dyDescent="0.25">
      <c r="B173" s="1171" t="s">
        <v>235</v>
      </c>
      <c r="C173" s="1166">
        <f t="shared" si="51"/>
        <v>162</v>
      </c>
      <c r="D173" s="1042">
        <f>'Tab. Sênior 2021'!C57</f>
        <v>44503</v>
      </c>
      <c r="E173" s="341">
        <f>'Tab. Sênior 2021'!D57</f>
        <v>0.8125</v>
      </c>
      <c r="F173" s="1042" t="str">
        <f>'Tab. Sênior 2021'!E57</f>
        <v>1º</v>
      </c>
      <c r="G173" s="1042" t="str">
        <f>'Tab. Sênior 2021'!F57</f>
        <v>(3º)</v>
      </c>
      <c r="H173" s="342" t="str">
        <f>IF(ISBLANK('Tab. Sênior 2021'!G57),"",'Tab. Sênior 2021'!G57)</f>
        <v/>
      </c>
      <c r="I173" s="342" t="s">
        <v>24</v>
      </c>
      <c r="J173" s="342" t="str">
        <f>IF(ISBLANK('Tab. Sênior 2021'!I57),"",'Tab. Sênior 2021'!I57)</f>
        <v/>
      </c>
      <c r="K173" s="1042" t="str">
        <f>'Tab. Sênior 2021'!J57</f>
        <v>(6º)</v>
      </c>
      <c r="L173" s="634"/>
      <c r="N173" s="397">
        <v>4</v>
      </c>
      <c r="O173" s="398">
        <f>MATCH(N173,[4]Pontuação!$R$3:$R$10,0)</f>
        <v>5</v>
      </c>
      <c r="P173" s="344"/>
      <c r="Q173" s="345"/>
      <c r="R173" s="346"/>
      <c r="S173" s="399"/>
      <c r="T173" s="400"/>
      <c r="U173" s="400"/>
      <c r="V173" s="346"/>
      <c r="W173" s="346"/>
      <c r="X173" s="399"/>
      <c r="Y173" s="400"/>
      <c r="Z173" s="349"/>
      <c r="AA173" s="349"/>
      <c r="AB173" s="348"/>
      <c r="AC173" s="346"/>
      <c r="AD173" s="345"/>
      <c r="AE173" s="401" t="e">
        <f t="shared" si="50"/>
        <v>#DIV/0!</v>
      </c>
      <c r="AF173" s="351" t="s">
        <v>159</v>
      </c>
      <c r="AG173" s="555"/>
      <c r="AH173" s="555"/>
      <c r="AI173" s="555"/>
      <c r="AJ173" s="555"/>
      <c r="AK173" s="555"/>
      <c r="AL173" s="555"/>
      <c r="AM173" s="555"/>
      <c r="AN173" s="555"/>
      <c r="AO173" s="555"/>
      <c r="AP173" s="555"/>
      <c r="AQ173" s="555"/>
      <c r="AR173" s="555"/>
      <c r="AS173" s="555"/>
      <c r="AT173" s="555"/>
      <c r="AU173" s="555"/>
      <c r="AV173" s="352">
        <f t="shared" si="49"/>
        <v>0</v>
      </c>
      <c r="AW173" s="411"/>
    </row>
    <row r="174" spans="2:49" x14ac:dyDescent="0.25">
      <c r="B174" s="1171" t="s">
        <v>235</v>
      </c>
      <c r="C174" s="1166">
        <f t="shared" ref="C174:C175" si="52">C173+1</f>
        <v>163</v>
      </c>
      <c r="D174" s="1042">
        <f>'Tab. Sênior 2021'!C58</f>
        <v>44503</v>
      </c>
      <c r="E174" s="341">
        <f>'Tab. Sênior 2021'!D58</f>
        <v>0.875</v>
      </c>
      <c r="F174" s="1042" t="str">
        <f>'Tab. Sênior 2021'!E58</f>
        <v>2º</v>
      </c>
      <c r="G174" s="1042" t="str">
        <f>'Tab. Sênior 2021'!F58</f>
        <v>(4º)</v>
      </c>
      <c r="H174" s="342" t="str">
        <f>IF(ISBLANK('Tab. Sênior 2021'!G58),"",'Tab. Sênior 2021'!G58)</f>
        <v/>
      </c>
      <c r="I174" s="342" t="s">
        <v>24</v>
      </c>
      <c r="J174" s="342" t="str">
        <f>IF(ISBLANK('Tab. Sênior 2021'!I58),"",'Tab. Sênior 2021'!I58)</f>
        <v/>
      </c>
      <c r="K174" s="1042" t="str">
        <f>'Tab. Sênior 2021'!J58</f>
        <v>(5º)</v>
      </c>
      <c r="L174" s="634"/>
      <c r="N174" s="397">
        <v>5</v>
      </c>
      <c r="O174" s="402">
        <f>MATCH(N174,[4]Pontuação!$R$3:$R$10,0)</f>
        <v>6</v>
      </c>
      <c r="P174" s="357"/>
      <c r="Q174" s="358"/>
      <c r="R174" s="359"/>
      <c r="S174" s="403"/>
      <c r="T174" s="404"/>
      <c r="U174" s="404"/>
      <c r="V174" s="359"/>
      <c r="W174" s="359"/>
      <c r="X174" s="403"/>
      <c r="Y174" s="404"/>
      <c r="Z174" s="362"/>
      <c r="AA174" s="362"/>
      <c r="AB174" s="361"/>
      <c r="AC174" s="359"/>
      <c r="AD174" s="358"/>
      <c r="AE174" s="405" t="e">
        <f t="shared" si="50"/>
        <v>#DIV/0!</v>
      </c>
      <c r="AF174" s="364" t="s">
        <v>159</v>
      </c>
      <c r="AG174" s="555"/>
      <c r="AH174" s="555"/>
      <c r="AI174" s="555"/>
      <c r="AJ174" s="555"/>
      <c r="AK174" s="555"/>
      <c r="AL174" s="555"/>
      <c r="AM174" s="555"/>
      <c r="AN174" s="555"/>
      <c r="AO174" s="555"/>
      <c r="AP174" s="555"/>
      <c r="AQ174" s="555"/>
      <c r="AR174" s="555"/>
      <c r="AS174" s="555"/>
      <c r="AT174" s="555"/>
      <c r="AU174" s="555"/>
      <c r="AV174" s="352">
        <f t="shared" si="49"/>
        <v>0</v>
      </c>
      <c r="AW174" s="411"/>
    </row>
    <row r="175" spans="2:49" x14ac:dyDescent="0.25">
      <c r="B175" s="1170" t="s">
        <v>160</v>
      </c>
      <c r="C175" s="1166">
        <f t="shared" si="52"/>
        <v>164</v>
      </c>
      <c r="D175" s="1273"/>
      <c r="E175" s="1274"/>
      <c r="F175" s="1273"/>
      <c r="G175" s="1045" t="str">
        <f>'Tab. Master 2021'!F105</f>
        <v>FOLGA</v>
      </c>
      <c r="H175" s="521" t="str">
        <f>IF(ISBLANK('Tab. Master 2021'!G105),"",'Tab. Master 2021'!G105)</f>
        <v/>
      </c>
      <c r="I175" s="521" t="s">
        <v>24</v>
      </c>
      <c r="J175" s="521" t="str">
        <f>IF(ISBLANK('Tab. Master 2021'!I105),"",'Tab. Master 2021'!I105)</f>
        <v/>
      </c>
      <c r="K175" s="1045" t="str">
        <f>'Tab. Master 2021'!J105</f>
        <v>MACAU</v>
      </c>
      <c r="L175" s="634"/>
      <c r="N175" s="397">
        <v>6</v>
      </c>
      <c r="O175" s="402"/>
      <c r="P175" s="357"/>
      <c r="Q175" s="358"/>
      <c r="R175" s="359"/>
      <c r="S175" s="403"/>
      <c r="T175" s="404"/>
      <c r="U175" s="404"/>
      <c r="V175" s="359"/>
      <c r="W175" s="359"/>
      <c r="X175" s="403"/>
      <c r="Y175" s="404"/>
      <c r="Z175" s="362"/>
      <c r="AA175" s="362"/>
      <c r="AB175" s="361"/>
      <c r="AC175" s="359"/>
      <c r="AD175" s="358"/>
      <c r="AE175" s="405" t="e">
        <f t="shared" si="50"/>
        <v>#DIV/0!</v>
      </c>
      <c r="AF175" s="364" t="s">
        <v>159</v>
      </c>
      <c r="AG175" s="555"/>
      <c r="AH175" s="555"/>
      <c r="AI175" s="555"/>
      <c r="AJ175" s="555"/>
      <c r="AK175" s="555"/>
      <c r="AL175" s="555"/>
      <c r="AM175" s="555"/>
      <c r="AN175" s="555"/>
      <c r="AO175" s="555"/>
      <c r="AP175" s="555"/>
      <c r="AQ175" s="555"/>
      <c r="AR175" s="555"/>
      <c r="AS175" s="555"/>
      <c r="AT175" s="555"/>
      <c r="AU175" s="555"/>
      <c r="AV175" s="352">
        <f t="shared" si="49"/>
        <v>0</v>
      </c>
      <c r="AW175" s="411"/>
    </row>
    <row r="176" spans="2:49" x14ac:dyDescent="0.25">
      <c r="B176" s="1170" t="s">
        <v>160</v>
      </c>
      <c r="C176" s="1166">
        <f t="shared" ref="C176:C177" si="53">C175+1</f>
        <v>165</v>
      </c>
      <c r="D176" s="1045">
        <f>'Tab. Master 2021'!C106</f>
        <v>44505</v>
      </c>
      <c r="E176" s="355">
        <f>'Tab. Master 2021'!D106</f>
        <v>0.85416666666666663</v>
      </c>
      <c r="F176" s="1045" t="str">
        <f>'Tab. Master 2021'!E106</f>
        <v>Único</v>
      </c>
      <c r="G176" s="1045" t="str">
        <f>'Tab. Master 2021'!F106</f>
        <v>ASPEVE</v>
      </c>
      <c r="H176" s="521" t="str">
        <f>IF(ISBLANK('Tab. Master 2021'!G106),"",'Tab. Master 2021'!G106)</f>
        <v/>
      </c>
      <c r="I176" s="521" t="s">
        <v>24</v>
      </c>
      <c r="J176" s="521" t="str">
        <f>IF(ISBLANK('Tab. Master 2021'!I106),"",'Tab. Master 2021'!I106)</f>
        <v/>
      </c>
      <c r="K176" s="1045" t="str">
        <f>'Tab. Master 2021'!J106</f>
        <v>SEDE</v>
      </c>
      <c r="L176" s="634"/>
      <c r="N176" s="397">
        <v>7</v>
      </c>
      <c r="O176" s="402"/>
      <c r="P176" s="357"/>
      <c r="Q176" s="358"/>
      <c r="R176" s="359"/>
      <c r="S176" s="403"/>
      <c r="T176" s="404"/>
      <c r="U176" s="404"/>
      <c r="V176" s="359"/>
      <c r="W176" s="359"/>
      <c r="X176" s="403"/>
      <c r="Y176" s="404"/>
      <c r="Z176" s="362"/>
      <c r="AA176" s="362"/>
      <c r="AB176" s="361"/>
      <c r="AC176" s="359"/>
      <c r="AD176" s="358"/>
      <c r="AE176" s="405" t="e">
        <f t="shared" si="50"/>
        <v>#DIV/0!</v>
      </c>
      <c r="AF176" s="364" t="s">
        <v>159</v>
      </c>
      <c r="AG176" s="555"/>
      <c r="AH176" s="555"/>
      <c r="AI176" s="555"/>
      <c r="AJ176" s="555"/>
      <c r="AK176" s="555"/>
      <c r="AL176" s="555"/>
      <c r="AM176" s="555"/>
      <c r="AN176" s="555"/>
      <c r="AO176" s="555"/>
      <c r="AP176" s="555"/>
      <c r="AQ176" s="555"/>
      <c r="AR176" s="555"/>
      <c r="AS176" s="555"/>
      <c r="AT176" s="555"/>
      <c r="AU176" s="555"/>
      <c r="AV176" s="352">
        <f t="shared" si="49"/>
        <v>0</v>
      </c>
      <c r="AW176" s="411"/>
    </row>
    <row r="177" spans="2:49" ht="15.75" thickBot="1" x14ac:dyDescent="0.3">
      <c r="B177" s="1169" t="s">
        <v>117</v>
      </c>
      <c r="C177" s="1166">
        <f t="shared" si="53"/>
        <v>166</v>
      </c>
      <c r="D177" s="1048">
        <f>'Tab. Novos 2021'!C63</f>
        <v>44506</v>
      </c>
      <c r="E177" s="382">
        <f>'Tab. Novos 2021'!D63</f>
        <v>0.35416666666666669</v>
      </c>
      <c r="F177" s="1048" t="str">
        <f>'Tab. Novos 2021'!E63</f>
        <v>Único</v>
      </c>
      <c r="G177" s="1048" t="str">
        <f>'Tab. Novos 2021'!F63</f>
        <v xml:space="preserve">(2º) Colocado
</v>
      </c>
      <c r="H177" s="381" t="str">
        <f>IF(ISBLANK('Tab. Novos 2021'!G63),"",'Tab. Novos 2021'!G63)</f>
        <v/>
      </c>
      <c r="I177" s="381" t="s">
        <v>24</v>
      </c>
      <c r="J177" s="381" t="str">
        <f>IF(ISBLANK('Tab. Novos 2021'!I63),"",'Tab. Novos 2021'!I63)</f>
        <v/>
      </c>
      <c r="K177" s="1048" t="str">
        <f>'Tab. Novos 2021'!J63</f>
        <v xml:space="preserve">Vencedor (3º) ou (6º) 
</v>
      </c>
      <c r="L177" s="634"/>
      <c r="N177" s="406">
        <v>8</v>
      </c>
      <c r="O177" s="407">
        <f>MATCH(N177,[4]Pontuação!$R$3:$R$10,0)</f>
        <v>4</v>
      </c>
      <c r="P177" s="365"/>
      <c r="Q177" s="366"/>
      <c r="R177" s="369"/>
      <c r="S177" s="408"/>
      <c r="T177" s="527"/>
      <c r="U177" s="527"/>
      <c r="V177" s="369"/>
      <c r="W177" s="369"/>
      <c r="X177" s="408"/>
      <c r="Y177" s="527"/>
      <c r="Z177" s="370"/>
      <c r="AA177" s="370"/>
      <c r="AB177" s="368"/>
      <c r="AC177" s="369"/>
      <c r="AD177" s="366"/>
      <c r="AE177" s="409" t="e">
        <f t="shared" si="50"/>
        <v>#DIV/0!</v>
      </c>
      <c r="AF177" s="372" t="s">
        <v>159</v>
      </c>
      <c r="AG177" s="492"/>
      <c r="AH177" s="492"/>
      <c r="AI177" s="492"/>
      <c r="AJ177" s="492"/>
      <c r="AK177" s="492"/>
      <c r="AL177" s="492"/>
      <c r="AM177" s="492"/>
      <c r="AN177" s="492"/>
      <c r="AO177" s="492"/>
      <c r="AP177" s="492"/>
      <c r="AQ177" s="492"/>
      <c r="AR177" s="492"/>
      <c r="AS177" s="492"/>
      <c r="AT177" s="492"/>
      <c r="AU177" s="492"/>
      <c r="AV177" s="373">
        <f t="shared" si="49"/>
        <v>0</v>
      </c>
      <c r="AW177" s="411"/>
    </row>
    <row r="178" spans="2:49" ht="15.75" thickBot="1" x14ac:dyDescent="0.3">
      <c r="B178" s="1169" t="s">
        <v>117</v>
      </c>
      <c r="C178" s="1166">
        <f t="shared" ref="C178:C179" si="54">C177+1</f>
        <v>167</v>
      </c>
      <c r="D178" s="1048">
        <f>'Tab. Novos 2021'!C64</f>
        <v>44507</v>
      </c>
      <c r="E178" s="382">
        <f>'Tab. Novos 2021'!D64</f>
        <v>0.35416666666666669</v>
      </c>
      <c r="F178" s="1048" t="str">
        <f>'Tab. Novos 2021'!E64</f>
        <v>Único</v>
      </c>
      <c r="G178" s="1048" t="str">
        <f>'Tab. Novos 2021'!F64</f>
        <v xml:space="preserve">(1º) Colocado
</v>
      </c>
      <c r="H178" s="381" t="str">
        <f>IF(ISBLANK('Tab. Novos 2021'!G64),"",'Tab. Novos 2021'!G64)</f>
        <v/>
      </c>
      <c r="I178" s="381" t="s">
        <v>24</v>
      </c>
      <c r="J178" s="381" t="str">
        <f>IF(ISBLANK('Tab. Novos 2021'!I64),"",'Tab. Novos 2021'!I64)</f>
        <v/>
      </c>
      <c r="K178" s="1048" t="str">
        <f>'Tab. Novos 2021'!J64</f>
        <v xml:space="preserve">Vencedor (4º) ou (5º) 
</v>
      </c>
      <c r="L178" s="634"/>
      <c r="N178" s="1321" t="s">
        <v>161</v>
      </c>
      <c r="O178" s="1322"/>
      <c r="P178" s="1322"/>
      <c r="Q178" s="1350"/>
      <c r="R178" s="374">
        <f ca="1">SUM(R170:R194)/2</f>
        <v>0</v>
      </c>
      <c r="S178" s="898"/>
      <c r="T178" s="899"/>
      <c r="U178" s="639"/>
      <c r="V178" s="639"/>
      <c r="W178" s="639"/>
      <c r="X178" s="639"/>
      <c r="Y178" s="639"/>
      <c r="Z178" s="639"/>
      <c r="AA178" s="639"/>
      <c r="AB178" s="639"/>
      <c r="AC178" s="639"/>
      <c r="AD178" s="639"/>
      <c r="AE178" s="640"/>
      <c r="AF178" s="641"/>
      <c r="AG178" s="642"/>
      <c r="AH178" s="642"/>
      <c r="AI178" s="642"/>
      <c r="AJ178" s="642"/>
      <c r="AK178" s="642"/>
      <c r="AL178" s="642"/>
      <c r="AM178" s="642"/>
      <c r="AN178" s="642"/>
      <c r="AO178" s="642"/>
      <c r="AP178" s="642"/>
      <c r="AQ178" s="642"/>
      <c r="AR178" s="642"/>
      <c r="AS178" s="642"/>
      <c r="AT178" s="642"/>
      <c r="AU178" s="642"/>
      <c r="AV178" s="885"/>
    </row>
    <row r="179" spans="2:49" x14ac:dyDescent="0.25">
      <c r="B179" s="1171" t="s">
        <v>235</v>
      </c>
      <c r="C179" s="1166">
        <f t="shared" si="54"/>
        <v>168</v>
      </c>
      <c r="D179" s="1042">
        <f>'Tab. Sênior 2021'!C59</f>
        <v>44510</v>
      </c>
      <c r="E179" s="341">
        <f>'Tab. Sênior 2021'!D59</f>
        <v>0.79166666666666663</v>
      </c>
      <c r="F179" s="1042" t="str">
        <f>'Tab. Sênior 2021'!E59</f>
        <v>1º</v>
      </c>
      <c r="G179" s="1042" t="str">
        <f>'Tab. Sênior 2021'!F59</f>
        <v>(6º)</v>
      </c>
      <c r="H179" s="342" t="str">
        <f>IF(ISBLANK('Tab. Sênior 2021'!G59),"",'Tab. Sênior 2021'!G59)</f>
        <v/>
      </c>
      <c r="I179" s="342" t="s">
        <v>24</v>
      </c>
      <c r="J179" s="342" t="str">
        <f>IF(ISBLANK('Tab. Sênior 2021'!I59),"",'Tab. Sênior 2021'!I59)</f>
        <v/>
      </c>
      <c r="K179" s="1042" t="str">
        <f>'Tab. Sênior 2021'!J59</f>
        <v>(3º)</v>
      </c>
      <c r="L179" s="634"/>
    </row>
    <row r="180" spans="2:49" x14ac:dyDescent="0.25">
      <c r="B180" s="1171" t="s">
        <v>235</v>
      </c>
      <c r="C180" s="1166">
        <f t="shared" ref="C180:C181" si="55">C179+1</f>
        <v>169</v>
      </c>
      <c r="D180" s="1042">
        <f>'Tab. Sênior 2021'!C60</f>
        <v>44510</v>
      </c>
      <c r="E180" s="341">
        <f>'Tab. Sênior 2021'!D60</f>
        <v>0.875</v>
      </c>
      <c r="F180" s="1042" t="str">
        <f>'Tab. Sênior 2021'!E60</f>
        <v>2º</v>
      </c>
      <c r="G180" s="1042" t="str">
        <f>'Tab. Sênior 2021'!F60</f>
        <v>(5º)</v>
      </c>
      <c r="H180" s="342" t="str">
        <f>IF(ISBLANK('Tab. Sênior 2021'!G60),"",'Tab. Sênior 2021'!G60)</f>
        <v/>
      </c>
      <c r="I180" s="342" t="s">
        <v>24</v>
      </c>
      <c r="J180" s="342" t="str">
        <f>IF(ISBLANK('Tab. Sênior 2021'!I60),"",'Tab. Sênior 2021'!I60)</f>
        <v/>
      </c>
      <c r="K180" s="1042" t="str">
        <f>'Tab. Sênior 2021'!J60</f>
        <v>(4º)</v>
      </c>
      <c r="L180" s="634"/>
      <c r="N180" s="1342"/>
      <c r="O180" s="901"/>
      <c r="P180" s="1349"/>
      <c r="Q180" s="1344"/>
      <c r="R180" s="1344"/>
      <c r="S180" s="902"/>
      <c r="T180" s="902"/>
      <c r="U180" s="1344"/>
      <c r="V180" s="1344"/>
      <c r="W180" s="1344"/>
      <c r="X180" s="902"/>
      <c r="Y180" s="902"/>
      <c r="Z180" s="1344"/>
      <c r="AA180" s="902"/>
      <c r="AB180" s="902"/>
      <c r="AC180" s="1344"/>
      <c r="AD180" s="1344"/>
      <c r="AE180" s="1344"/>
      <c r="AF180" s="1374"/>
      <c r="AG180" s="642"/>
      <c r="AH180" s="642"/>
      <c r="AI180" s="642"/>
      <c r="AJ180" s="642"/>
      <c r="AK180" s="642"/>
      <c r="AL180" s="642"/>
      <c r="AM180" s="642"/>
      <c r="AN180" s="642"/>
      <c r="AO180" s="642"/>
      <c r="AP180" s="642"/>
      <c r="AQ180" s="642"/>
      <c r="AR180" s="642"/>
      <c r="AS180" s="642"/>
      <c r="AT180" s="642"/>
      <c r="AU180" s="642"/>
      <c r="AV180" s="1341"/>
      <c r="AW180" s="1341"/>
    </row>
    <row r="181" spans="2:49" x14ac:dyDescent="0.25">
      <c r="B181" s="1170" t="s">
        <v>160</v>
      </c>
      <c r="C181" s="1166">
        <f t="shared" si="55"/>
        <v>170</v>
      </c>
      <c r="D181" s="1045">
        <f>'Tab. Master 2021'!C108</f>
        <v>44512</v>
      </c>
      <c r="E181" s="355">
        <f>'Tab. Master 2021'!D108</f>
        <v>0.85416666666666663</v>
      </c>
      <c r="F181" s="1045" t="str">
        <f>'Tab. Master 2021'!E108</f>
        <v>Único</v>
      </c>
      <c r="G181" s="1045" t="str">
        <f>'Tab. Master 2021'!F108</f>
        <v xml:space="preserve">(1º) Colocado
</v>
      </c>
      <c r="H181" s="521" t="str">
        <f>IF(ISBLANK('Tab. Master 2021'!G108),"",'Tab. Master 2021'!G108)</f>
        <v/>
      </c>
      <c r="I181" s="521" t="s">
        <v>24</v>
      </c>
      <c r="J181" s="521" t="str">
        <f>IF(ISBLANK('Tab. Master 2021'!I108),"",'Tab. Master 2021'!I108)</f>
        <v/>
      </c>
      <c r="K181" s="1045" t="str">
        <f>'Tab. Master 2021'!J108</f>
        <v xml:space="preserve">(4º) Colocado
</v>
      </c>
      <c r="L181" s="634"/>
      <c r="N181" s="1342"/>
      <c r="O181" s="901"/>
      <c r="P181" s="1349"/>
      <c r="Q181" s="1344"/>
      <c r="R181" s="1344"/>
      <c r="S181" s="902"/>
      <c r="T181" s="902"/>
      <c r="U181" s="1344"/>
      <c r="V181" s="1344"/>
      <c r="W181" s="1344"/>
      <c r="X181" s="902"/>
      <c r="Y181" s="902"/>
      <c r="Z181" s="1344"/>
      <c r="AA181" s="902"/>
      <c r="AB181" s="902"/>
      <c r="AC181" s="1344"/>
      <c r="AD181" s="1344"/>
      <c r="AE181" s="1344"/>
      <c r="AF181" s="1374"/>
      <c r="AG181" s="642"/>
      <c r="AH181" s="642"/>
      <c r="AI181" s="642"/>
      <c r="AJ181" s="642"/>
      <c r="AK181" s="642"/>
      <c r="AL181" s="642"/>
      <c r="AM181" s="642"/>
      <c r="AN181" s="642"/>
      <c r="AO181" s="642"/>
      <c r="AP181" s="642"/>
      <c r="AQ181" s="642"/>
      <c r="AR181" s="642"/>
      <c r="AS181" s="642"/>
      <c r="AT181" s="642"/>
      <c r="AU181" s="642"/>
      <c r="AV181" s="1341"/>
      <c r="AW181" s="1341"/>
    </row>
    <row r="182" spans="2:49" x14ac:dyDescent="0.25">
      <c r="B182" s="1171" t="s">
        <v>235</v>
      </c>
      <c r="C182" s="1166">
        <f t="shared" ref="C182" si="56">C181+1</f>
        <v>171</v>
      </c>
      <c r="D182" s="1042">
        <f>'Tab. Sênior 2021'!C63</f>
        <v>44517</v>
      </c>
      <c r="E182" s="341">
        <f>'Tab. Sênior 2021'!D63</f>
        <v>0.8125</v>
      </c>
      <c r="F182" s="1042" t="str">
        <f>'Tab. Sênior 2021'!E63</f>
        <v>1º</v>
      </c>
      <c r="G182" s="1042" t="str">
        <f>'Tab. Sênior 2021'!F63</f>
        <v xml:space="preserve">(1º) Colocado
</v>
      </c>
      <c r="H182" s="342" t="str">
        <f>IF(ISBLANK('Tab. Sênior 2021'!G63),"",'Tab. Sênior 2021'!G63)</f>
        <v/>
      </c>
      <c r="I182" s="342" t="s">
        <v>24</v>
      </c>
      <c r="J182" s="342" t="str">
        <f>IF(ISBLANK('Tab. Sênior 2021'!I63),"",'Tab. Sênior 2021'!I63)</f>
        <v/>
      </c>
      <c r="K182" s="1042" t="str">
        <f>'Tab. Sênior 2021'!J63</f>
        <v xml:space="preserve">Vencedor (4º) ou (5º) 
</v>
      </c>
      <c r="L182" s="634"/>
      <c r="N182" s="1342"/>
      <c r="O182" s="901"/>
      <c r="P182" s="1349"/>
      <c r="Q182" s="1344"/>
      <c r="R182" s="1344"/>
      <c r="S182" s="902"/>
      <c r="T182" s="902"/>
      <c r="U182" s="1344"/>
      <c r="V182" s="1344"/>
      <c r="W182" s="1344"/>
      <c r="X182" s="902"/>
      <c r="Y182" s="902"/>
      <c r="Z182" s="1344"/>
      <c r="AA182" s="902"/>
      <c r="AB182" s="902"/>
      <c r="AC182" s="1344"/>
      <c r="AD182" s="1344"/>
      <c r="AE182" s="1344"/>
      <c r="AF182" s="1374"/>
      <c r="AG182" s="642"/>
      <c r="AH182" s="642"/>
      <c r="AI182" s="642"/>
      <c r="AJ182" s="642"/>
      <c r="AK182" s="642"/>
      <c r="AL182" s="642"/>
      <c r="AM182" s="642"/>
      <c r="AN182" s="642"/>
      <c r="AO182" s="642"/>
      <c r="AP182" s="642"/>
      <c r="AQ182" s="642"/>
      <c r="AR182" s="642"/>
      <c r="AS182" s="642"/>
      <c r="AT182" s="642"/>
      <c r="AU182" s="642"/>
      <c r="AV182" s="1372"/>
      <c r="AW182" s="1372"/>
    </row>
    <row r="183" spans="2:49" x14ac:dyDescent="0.25">
      <c r="B183" s="1171" t="s">
        <v>235</v>
      </c>
      <c r="C183" s="1166">
        <f t="shared" ref="C183:C185" si="57">C182+1</f>
        <v>172</v>
      </c>
      <c r="D183" s="1042">
        <f>'Tab. Sênior 2021'!C64</f>
        <v>44517</v>
      </c>
      <c r="E183" s="341">
        <f>'Tab. Sênior 2021'!D64</f>
        <v>0.875</v>
      </c>
      <c r="F183" s="1042" t="str">
        <f>'Tab. Sênior 2021'!E64</f>
        <v>2º</v>
      </c>
      <c r="G183" s="1042" t="str">
        <f>'Tab. Sênior 2021'!F64</f>
        <v xml:space="preserve">(2º) Colocado
</v>
      </c>
      <c r="H183" s="342" t="str">
        <f>IF(ISBLANK('Tab. Sênior 2021'!G64),"",'Tab. Sênior 2021'!G64)</f>
        <v/>
      </c>
      <c r="I183" s="342" t="s">
        <v>24</v>
      </c>
      <c r="J183" s="342" t="str">
        <f>IF(ISBLANK('Tab. Sênior 2021'!I64),"",'Tab. Sênior 2021'!I64)</f>
        <v/>
      </c>
      <c r="K183" s="1042" t="str">
        <f>'Tab. Sênior 2021'!J64</f>
        <v xml:space="preserve">Vencedor (3º) ou (6º) 
</v>
      </c>
      <c r="L183" s="634"/>
      <c r="N183" s="1342"/>
      <c r="O183" s="901"/>
      <c r="P183" s="1349"/>
      <c r="Q183" s="1344"/>
      <c r="R183" s="1344"/>
      <c r="S183" s="902"/>
      <c r="T183" s="902"/>
      <c r="U183" s="1344"/>
      <c r="V183" s="1344"/>
      <c r="W183" s="1344"/>
      <c r="X183" s="902"/>
      <c r="Y183" s="902"/>
      <c r="Z183" s="1344"/>
      <c r="AA183" s="902"/>
      <c r="AB183" s="902"/>
      <c r="AC183" s="1344"/>
      <c r="AD183" s="1344"/>
      <c r="AE183" s="1344"/>
      <c r="AF183" s="1374"/>
      <c r="AG183" s="642"/>
      <c r="AH183" s="642"/>
      <c r="AI183" s="642"/>
      <c r="AJ183" s="642"/>
      <c r="AK183" s="642"/>
      <c r="AL183" s="642"/>
      <c r="AM183" s="642"/>
      <c r="AN183" s="642"/>
      <c r="AO183" s="642"/>
      <c r="AP183" s="642"/>
      <c r="AQ183" s="642"/>
      <c r="AR183" s="642"/>
      <c r="AS183" s="642"/>
      <c r="AT183" s="642"/>
      <c r="AU183" s="642"/>
      <c r="AV183" s="1372"/>
      <c r="AW183" s="1372"/>
    </row>
    <row r="184" spans="2:49" x14ac:dyDescent="0.25">
      <c r="B184" s="1170" t="s">
        <v>160</v>
      </c>
      <c r="C184" s="1166">
        <f t="shared" si="57"/>
        <v>173</v>
      </c>
      <c r="D184" s="1045">
        <f>'Tab. Master 2021'!C109</f>
        <v>44519</v>
      </c>
      <c r="E184" s="355">
        <f>'Tab. Master 2021'!D109</f>
        <v>0.85416666666666663</v>
      </c>
      <c r="F184" s="1045" t="str">
        <f>'Tab. Master 2021'!E109</f>
        <v>Único</v>
      </c>
      <c r="G184" s="1045" t="str">
        <f>'Tab. Master 2021'!F109</f>
        <v xml:space="preserve">(2º) Colocado
</v>
      </c>
      <c r="H184" s="521" t="str">
        <f>IF(ISBLANK('Tab. Master 2021'!G109),"",'Tab. Master 2021'!G109)</f>
        <v/>
      </c>
      <c r="I184" s="521" t="s">
        <v>24</v>
      </c>
      <c r="J184" s="521" t="str">
        <f>IF(ISBLANK('Tab. Master 2021'!I109),"",'Tab. Master 2021'!I109)</f>
        <v/>
      </c>
      <c r="K184" s="1045" t="str">
        <f>'Tab. Master 2021'!J109</f>
        <v xml:space="preserve">(3º) Colocado
</v>
      </c>
      <c r="L184" s="634"/>
      <c r="N184" s="1342"/>
      <c r="O184" s="901"/>
      <c r="P184" s="1349"/>
      <c r="Q184" s="1344"/>
      <c r="R184" s="1344"/>
      <c r="S184" s="902"/>
      <c r="T184" s="902"/>
      <c r="U184" s="1344"/>
      <c r="V184" s="1344"/>
      <c r="W184" s="1344"/>
      <c r="X184" s="902"/>
      <c r="Y184" s="902"/>
      <c r="Z184" s="1344"/>
      <c r="AA184" s="902"/>
      <c r="AB184" s="902"/>
      <c r="AC184" s="1344"/>
      <c r="AD184" s="1344"/>
      <c r="AE184" s="1344"/>
      <c r="AF184" s="1374"/>
      <c r="AG184" s="642"/>
      <c r="AH184" s="642"/>
      <c r="AI184" s="642"/>
      <c r="AJ184" s="642"/>
      <c r="AK184" s="642"/>
      <c r="AL184" s="642"/>
      <c r="AM184" s="642"/>
      <c r="AN184" s="642"/>
      <c r="AO184" s="642"/>
      <c r="AP184" s="642"/>
      <c r="AQ184" s="642"/>
      <c r="AR184" s="642"/>
      <c r="AS184" s="642"/>
      <c r="AT184" s="642"/>
      <c r="AU184" s="642"/>
      <c r="AV184" s="1372"/>
      <c r="AW184" s="1372"/>
    </row>
    <row r="185" spans="2:49" x14ac:dyDescent="0.25">
      <c r="B185" s="1169" t="s">
        <v>117</v>
      </c>
      <c r="C185" s="1166">
        <f t="shared" si="57"/>
        <v>174</v>
      </c>
      <c r="D185" s="1048">
        <f>'Tab. Novos 2021'!C65</f>
        <v>44520</v>
      </c>
      <c r="E185" s="382">
        <f>'Tab. Novos 2021'!D65</f>
        <v>0.35416666666666669</v>
      </c>
      <c r="F185" s="1048" t="str">
        <f>'Tab. Novos 2021'!E65</f>
        <v>Único</v>
      </c>
      <c r="G185" s="1048" t="str">
        <f>'Tab. Novos 2021'!F65</f>
        <v xml:space="preserve">Vencedor (4º) ou (5º) 
</v>
      </c>
      <c r="H185" s="381" t="str">
        <f>IF(ISBLANK('Tab. Novos 2021'!G65),"",'Tab. Novos 2021'!G65)</f>
        <v/>
      </c>
      <c r="I185" s="381" t="s">
        <v>24</v>
      </c>
      <c r="J185" s="381" t="str">
        <f>IF(ISBLANK('Tab. Novos 2021'!I65),"",'Tab. Novos 2021'!I65)</f>
        <v/>
      </c>
      <c r="K185" s="1048" t="str">
        <f>'Tab. Novos 2021'!J65</f>
        <v xml:space="preserve">(1º) Colocado
</v>
      </c>
      <c r="L185" s="634"/>
      <c r="N185" s="1342"/>
      <c r="O185" s="908"/>
      <c r="P185" s="1349"/>
      <c r="Q185" s="1344"/>
      <c r="R185" s="1344"/>
      <c r="S185" s="902"/>
      <c r="T185" s="902"/>
      <c r="U185" s="1344"/>
      <c r="V185" s="1344"/>
      <c r="W185" s="1344"/>
      <c r="X185" s="902"/>
      <c r="Y185" s="902"/>
      <c r="Z185" s="1344"/>
      <c r="AA185" s="902"/>
      <c r="AB185" s="902"/>
      <c r="AC185" s="1344"/>
      <c r="AD185" s="1344"/>
      <c r="AE185" s="1344"/>
      <c r="AF185" s="1374"/>
      <c r="AG185" s="642"/>
      <c r="AH185" s="642"/>
      <c r="AI185" s="642"/>
      <c r="AJ185" s="642"/>
      <c r="AK185" s="642"/>
      <c r="AL185" s="642"/>
      <c r="AM185" s="642"/>
      <c r="AN185" s="642"/>
      <c r="AO185" s="642"/>
      <c r="AP185" s="642"/>
      <c r="AQ185" s="642"/>
      <c r="AR185" s="642"/>
      <c r="AS185" s="642"/>
      <c r="AT185" s="642"/>
      <c r="AU185" s="642"/>
      <c r="AV185" s="1372"/>
      <c r="AW185" s="1372"/>
    </row>
    <row r="186" spans="2:49" x14ac:dyDescent="0.25">
      <c r="B186" s="1169" t="s">
        <v>117</v>
      </c>
      <c r="C186" s="1166">
        <f t="shared" ref="C186:C187" si="58">C185+1</f>
        <v>175</v>
      </c>
      <c r="D186" s="1048">
        <f>'Tab. Novos 2021'!C66</f>
        <v>44521</v>
      </c>
      <c r="E186" s="382">
        <f>'Tab. Novos 2021'!D66</f>
        <v>0.35416666666666669</v>
      </c>
      <c r="F186" s="1048" t="str">
        <f>'Tab. Novos 2021'!E66</f>
        <v>Único</v>
      </c>
      <c r="G186" s="1048" t="str">
        <f>'Tab. Novos 2021'!F66</f>
        <v xml:space="preserve">Vencedor (3º) ou (6º) 
</v>
      </c>
      <c r="H186" s="381" t="str">
        <f>IF(ISBLANK('Tab. Novos 2021'!G66),"",'Tab. Novos 2021'!G66)</f>
        <v/>
      </c>
      <c r="I186" s="381" t="s">
        <v>24</v>
      </c>
      <c r="J186" s="381" t="str">
        <f>IF(ISBLANK('Tab. Novos 2021'!I66),"",'Tab. Novos 2021'!I66)</f>
        <v/>
      </c>
      <c r="K186" s="1048" t="str">
        <f>'Tab. Novos 2021'!J66</f>
        <v xml:space="preserve">(2º) Colocado
</v>
      </c>
      <c r="L186" s="634"/>
      <c r="N186" s="1342"/>
      <c r="O186" s="909"/>
      <c r="P186" s="1349"/>
      <c r="Q186" s="1344"/>
      <c r="R186" s="1344"/>
      <c r="S186" s="910"/>
      <c r="T186" s="910"/>
      <c r="U186" s="1344"/>
      <c r="V186" s="1344"/>
      <c r="W186" s="1344"/>
      <c r="X186" s="910"/>
      <c r="Y186" s="910"/>
      <c r="Z186" s="1344"/>
      <c r="AA186" s="910"/>
      <c r="AB186" s="910"/>
      <c r="AC186" s="1344"/>
      <c r="AD186" s="1344"/>
      <c r="AE186" s="1344"/>
      <c r="AF186" s="1374"/>
      <c r="AG186" s="642"/>
      <c r="AH186" s="642"/>
      <c r="AI186" s="642"/>
      <c r="AJ186" s="642"/>
      <c r="AK186" s="642"/>
      <c r="AL186" s="642"/>
      <c r="AM186" s="642"/>
      <c r="AN186" s="642"/>
      <c r="AO186" s="642"/>
      <c r="AP186" s="642"/>
      <c r="AQ186" s="642"/>
      <c r="AR186" s="642"/>
      <c r="AS186" s="642"/>
      <c r="AT186" s="642"/>
      <c r="AU186" s="642"/>
      <c r="AV186" s="1372"/>
      <c r="AW186" s="1372"/>
    </row>
    <row r="187" spans="2:49" ht="16.5" customHeight="1" x14ac:dyDescent="0.25">
      <c r="B187" s="1171" t="s">
        <v>235</v>
      </c>
      <c r="C187" s="1166">
        <f t="shared" si="58"/>
        <v>176</v>
      </c>
      <c r="D187" s="1042">
        <f>'Tab. Sênior 2021'!C65</f>
        <v>44524</v>
      </c>
      <c r="E187" s="341">
        <f>'Tab. Sênior 2021'!D65</f>
        <v>0.8125</v>
      </c>
      <c r="F187" s="1042" t="str">
        <f>'Tab. Sênior 2021'!E65</f>
        <v>1º</v>
      </c>
      <c r="G187" s="1042" t="str">
        <f>'Tab. Sênior 2021'!F65</f>
        <v xml:space="preserve">Vencedor (4º) ou (5º) 
</v>
      </c>
      <c r="H187" s="342" t="str">
        <f>IF(ISBLANK('Tab. Sênior 2021'!G65),"",'Tab. Sênior 2021'!G65)</f>
        <v/>
      </c>
      <c r="I187" s="342" t="s">
        <v>24</v>
      </c>
      <c r="J187" s="342" t="str">
        <f>IF(ISBLANK('Tab. Sênior 2021'!I65),"",'Tab. Sênior 2021'!I65)</f>
        <v/>
      </c>
      <c r="K187" s="1042" t="str">
        <f>'Tab. Sênior 2021'!J65</f>
        <v xml:space="preserve">(1º) Colocado
</v>
      </c>
      <c r="L187" s="634"/>
      <c r="N187" s="1342"/>
      <c r="O187" s="906"/>
      <c r="P187" s="1349"/>
      <c r="Q187" s="1344"/>
      <c r="R187" s="1344"/>
      <c r="S187" s="900"/>
      <c r="T187" s="900"/>
      <c r="U187" s="1344"/>
      <c r="V187" s="1344"/>
      <c r="W187" s="1344"/>
      <c r="X187" s="900"/>
      <c r="Y187" s="900"/>
      <c r="Z187" s="1344"/>
      <c r="AA187" s="900"/>
      <c r="AB187" s="900"/>
      <c r="AC187" s="1344"/>
      <c r="AD187" s="1344"/>
      <c r="AE187" s="1344"/>
      <c r="AF187" s="1374"/>
      <c r="AG187" s="642"/>
      <c r="AH187" s="642"/>
      <c r="AI187" s="642"/>
      <c r="AJ187" s="642"/>
      <c r="AK187" s="642"/>
      <c r="AL187" s="642"/>
      <c r="AM187" s="642"/>
      <c r="AN187" s="642"/>
      <c r="AO187" s="642"/>
      <c r="AP187" s="642"/>
      <c r="AQ187" s="642"/>
      <c r="AR187" s="642"/>
      <c r="AS187" s="642"/>
      <c r="AT187" s="642"/>
      <c r="AU187" s="642"/>
      <c r="AV187" s="1372"/>
      <c r="AW187" s="1372"/>
    </row>
    <row r="188" spans="2:49" x14ac:dyDescent="0.25">
      <c r="B188" s="1171" t="s">
        <v>235</v>
      </c>
      <c r="C188" s="1166">
        <f t="shared" ref="C188:C190" si="59">C187+1</f>
        <v>177</v>
      </c>
      <c r="D188" s="1042">
        <f>'Tab. Sênior 2021'!C66</f>
        <v>44524</v>
      </c>
      <c r="E188" s="341">
        <f>'Tab. Sênior 2021'!D66</f>
        <v>0.875</v>
      </c>
      <c r="F188" s="1042" t="str">
        <f>'Tab. Sênior 2021'!E66</f>
        <v>2º</v>
      </c>
      <c r="G188" s="1042" t="str">
        <f>'Tab. Sênior 2021'!F66</f>
        <v xml:space="preserve">Vencedor (3º) ou (6º) 
</v>
      </c>
      <c r="H188" s="342" t="str">
        <f>IF(ISBLANK('Tab. Sênior 2021'!G66),"",'Tab. Sênior 2021'!G66)</f>
        <v/>
      </c>
      <c r="I188" s="342" t="s">
        <v>24</v>
      </c>
      <c r="J188" s="342" t="str">
        <f>IF(ISBLANK('Tab. Sênior 2021'!I66),"",'Tab. Sênior 2021'!I66)</f>
        <v/>
      </c>
      <c r="K188" s="1042" t="str">
        <f>'Tab. Sênior 2021'!J66</f>
        <v xml:space="preserve">(2º) Colocado
</v>
      </c>
      <c r="L188" s="634"/>
      <c r="N188" s="639"/>
      <c r="O188" s="637"/>
      <c r="P188" s="638"/>
      <c r="Q188" s="639"/>
      <c r="R188" s="639"/>
      <c r="S188" s="639"/>
      <c r="T188" s="639"/>
      <c r="U188" s="639"/>
      <c r="V188" s="639"/>
      <c r="W188" s="639"/>
      <c r="X188" s="639"/>
      <c r="Y188" s="639"/>
      <c r="Z188" s="639"/>
      <c r="AA188" s="639"/>
      <c r="AB188" s="639"/>
      <c r="AC188" s="639"/>
      <c r="AD188" s="639"/>
      <c r="AE188" s="640"/>
      <c r="AF188" s="641"/>
      <c r="AG188" s="642"/>
      <c r="AH188" s="642"/>
      <c r="AI188" s="642"/>
      <c r="AJ188" s="642"/>
      <c r="AK188" s="642"/>
      <c r="AL188" s="642"/>
      <c r="AM188" s="642"/>
      <c r="AN188" s="642"/>
      <c r="AO188" s="642"/>
      <c r="AP188" s="642"/>
      <c r="AQ188" s="642"/>
      <c r="AR188" s="642"/>
      <c r="AS188" s="642"/>
      <c r="AT188" s="642"/>
      <c r="AU188" s="642"/>
      <c r="AV188" s="650"/>
      <c r="AW188" s="650"/>
    </row>
    <row r="189" spans="2:49" x14ac:dyDescent="0.25">
      <c r="B189" s="1170" t="s">
        <v>160</v>
      </c>
      <c r="C189" s="1166">
        <f t="shared" si="59"/>
        <v>178</v>
      </c>
      <c r="D189" s="1045">
        <f>'Tab. Master 2021'!C111</f>
        <v>44526</v>
      </c>
      <c r="E189" s="355">
        <f>'Tab. Master 2021'!D111</f>
        <v>0.85416666666666663</v>
      </c>
      <c r="F189" s="1045" t="str">
        <f>'Tab. Master 2021'!E111</f>
        <v>Único</v>
      </c>
      <c r="G189" s="1045" t="str">
        <f>'Tab. Master 2021'!F111</f>
        <v xml:space="preserve">Venc Jogo 94
</v>
      </c>
      <c r="H189" s="521" t="str">
        <f>IF(ISBLANK('Tab. Master 2021'!G111),"",'Tab. Master 2021'!G111)</f>
        <v/>
      </c>
      <c r="I189" s="521" t="s">
        <v>24</v>
      </c>
      <c r="J189" s="521" t="str">
        <f>IF(ISBLANK('Tab. Master 2021'!I111),"",'Tab. Master 2021'!I111)</f>
        <v/>
      </c>
      <c r="K189" s="1045" t="str">
        <f>'Tab. Master 2021'!J111</f>
        <v xml:space="preserve">Venc Jogo 95
</v>
      </c>
      <c r="L189" s="634"/>
      <c r="N189" s="639"/>
      <c r="O189" s="637"/>
      <c r="P189" s="638"/>
      <c r="Q189" s="639"/>
      <c r="R189" s="639"/>
      <c r="S189" s="639"/>
      <c r="T189" s="639"/>
      <c r="U189" s="639"/>
      <c r="V189" s="639"/>
      <c r="W189" s="639"/>
      <c r="X189" s="639"/>
      <c r="Y189" s="639"/>
      <c r="Z189" s="639"/>
      <c r="AA189" s="639"/>
      <c r="AB189" s="639"/>
      <c r="AC189" s="639"/>
      <c r="AD189" s="639"/>
      <c r="AE189" s="640"/>
      <c r="AF189" s="641"/>
      <c r="AG189" s="642"/>
      <c r="AH189" s="642"/>
      <c r="AI189" s="642"/>
      <c r="AJ189" s="642"/>
      <c r="AK189" s="642"/>
      <c r="AL189" s="642"/>
      <c r="AM189" s="642"/>
      <c r="AN189" s="642"/>
      <c r="AO189" s="642"/>
      <c r="AP189" s="642"/>
      <c r="AQ189" s="642"/>
      <c r="AR189" s="642"/>
      <c r="AS189" s="642"/>
      <c r="AT189" s="642"/>
      <c r="AU189" s="642"/>
      <c r="AV189" s="650"/>
      <c r="AW189" s="650"/>
    </row>
    <row r="190" spans="2:49" x14ac:dyDescent="0.25">
      <c r="B190" s="1169" t="s">
        <v>117</v>
      </c>
      <c r="C190" s="1166">
        <f t="shared" si="59"/>
        <v>179</v>
      </c>
      <c r="D190" s="1048">
        <f>'Tab. Novos 2021'!C68</f>
        <v>44528</v>
      </c>
      <c r="E190" s="382">
        <f>'Tab. Novos 2021'!D68</f>
        <v>0.35416666666666669</v>
      </c>
      <c r="F190" s="1048" t="str">
        <f>'Tab. Novos 2021'!E68</f>
        <v>Único</v>
      </c>
      <c r="G190" s="1048" t="str">
        <f>'Tab. Novos 2021'!F68</f>
        <v xml:space="preserve">Venc Jogo 44 e 47
</v>
      </c>
      <c r="H190" s="381" t="str">
        <f>IF(ISBLANK('Tab. Novos 2021'!G68),"",'Tab. Novos 2021'!G68)</f>
        <v/>
      </c>
      <c r="I190" s="381" t="s">
        <v>24</v>
      </c>
      <c r="J190" s="381" t="str">
        <f>IF(ISBLANK('Tab. Novos 2021'!I68),"",'Tab. Novos 2021'!I68)</f>
        <v/>
      </c>
      <c r="K190" s="1048" t="str">
        <f>'Tab. Novos 2021'!J68</f>
        <v xml:space="preserve">Venc Jogo 45 e 46
</v>
      </c>
      <c r="L190" s="634"/>
      <c r="N190" s="639"/>
      <c r="O190" s="637"/>
      <c r="P190" s="638"/>
      <c r="Q190" s="639"/>
      <c r="R190" s="639"/>
      <c r="S190" s="639"/>
      <c r="T190" s="639"/>
      <c r="U190" s="639"/>
      <c r="V190" s="639"/>
      <c r="W190" s="639"/>
      <c r="X190" s="639"/>
      <c r="Y190" s="639"/>
      <c r="Z190" s="639"/>
      <c r="AA190" s="639"/>
      <c r="AB190" s="639"/>
      <c r="AC190" s="639"/>
      <c r="AD190" s="639"/>
      <c r="AE190" s="640"/>
      <c r="AF190" s="641"/>
      <c r="AG190" s="642"/>
      <c r="AH190" s="642"/>
      <c r="AI190" s="642"/>
      <c r="AJ190" s="642"/>
      <c r="AK190" s="642"/>
      <c r="AL190" s="642"/>
      <c r="AM190" s="642"/>
      <c r="AN190" s="642"/>
      <c r="AO190" s="642"/>
      <c r="AP190" s="642"/>
      <c r="AQ190" s="642"/>
      <c r="AR190" s="642"/>
      <c r="AS190" s="642"/>
      <c r="AT190" s="642"/>
      <c r="AU190" s="642"/>
      <c r="AV190" s="650"/>
      <c r="AW190" s="650"/>
    </row>
    <row r="191" spans="2:49" x14ac:dyDescent="0.25">
      <c r="B191" s="1171" t="s">
        <v>235</v>
      </c>
      <c r="C191" s="1166">
        <f t="shared" ref="C191:C192" si="60">C190+1</f>
        <v>180</v>
      </c>
      <c r="D191" s="1042">
        <f>'Tab. Sênior 2021'!C68</f>
        <v>44531</v>
      </c>
      <c r="E191" s="341">
        <f>'Tab. Sênior 2021'!D68</f>
        <v>0.85416666666666663</v>
      </c>
      <c r="F191" s="1042" t="str">
        <f>'Tab. Sênior 2021'!E68</f>
        <v>Único</v>
      </c>
      <c r="G191" s="1042" t="str">
        <f>'Tab. Sênior 2021'!F68</f>
        <v xml:space="preserve">Venc Jogo 44 e 46
</v>
      </c>
      <c r="H191" s="342" t="str">
        <f>IF(ISBLANK('Tab. Sênior 2021'!G68),"",'Tab. Sênior 2021'!G68)</f>
        <v/>
      </c>
      <c r="I191" s="342" t="s">
        <v>24</v>
      </c>
      <c r="J191" s="342" t="str">
        <f>IF(ISBLANK('Tab. Sênior 2021'!I68),"",'Tab. Sênior 2021'!I68)</f>
        <v/>
      </c>
      <c r="K191" s="1042" t="str">
        <f>'Tab. Sênior 2021'!J68</f>
        <v xml:space="preserve">Venc Jogo 45 e 47
</v>
      </c>
      <c r="L191" s="634"/>
      <c r="N191" s="639"/>
      <c r="O191" s="637"/>
      <c r="P191" s="638"/>
      <c r="Q191" s="639"/>
      <c r="R191" s="639"/>
      <c r="S191" s="639"/>
      <c r="T191" s="639"/>
      <c r="U191" s="639"/>
      <c r="V191" s="639"/>
      <c r="W191" s="639"/>
      <c r="X191" s="639"/>
      <c r="Y191" s="639"/>
      <c r="Z191" s="639"/>
      <c r="AA191" s="639"/>
      <c r="AB191" s="639"/>
      <c r="AC191" s="639"/>
      <c r="AD191" s="639"/>
      <c r="AE191" s="640"/>
      <c r="AF191" s="641"/>
      <c r="AG191" s="642"/>
      <c r="AH191" s="642"/>
      <c r="AI191" s="642"/>
      <c r="AJ191" s="642"/>
      <c r="AK191" s="642"/>
      <c r="AL191" s="642"/>
      <c r="AM191" s="642"/>
      <c r="AN191" s="642"/>
      <c r="AO191" s="642"/>
      <c r="AP191" s="642"/>
      <c r="AQ191" s="642"/>
      <c r="AR191" s="642"/>
      <c r="AS191" s="642"/>
      <c r="AT191" s="642"/>
      <c r="AU191" s="642"/>
      <c r="AV191" s="650"/>
      <c r="AW191" s="650"/>
    </row>
    <row r="192" spans="2:49" x14ac:dyDescent="0.25">
      <c r="B192" s="1169" t="s">
        <v>117</v>
      </c>
      <c r="C192" s="1166">
        <f t="shared" si="60"/>
        <v>181</v>
      </c>
      <c r="D192" s="1048">
        <f>'Tab. Novos 2021'!C70</f>
        <v>44535</v>
      </c>
      <c r="E192" s="382">
        <f>'Tab. Novos 2021'!D70</f>
        <v>0.35416666666666669</v>
      </c>
      <c r="F192" s="1048" t="str">
        <f>'Tab. Novos 2021'!E70</f>
        <v>Único</v>
      </c>
      <c r="G192" s="1048" t="str">
        <f>'Tab. Novos 2021'!F70</f>
        <v>Venc. 1º Turno</v>
      </c>
      <c r="H192" s="381" t="str">
        <f>IF(ISBLANK('Tab. Novos 2021'!G70),"",'Tab. Novos 2021'!G70)</f>
        <v/>
      </c>
      <c r="I192" s="381" t="s">
        <v>24</v>
      </c>
      <c r="J192" s="381" t="str">
        <f>IF(ISBLANK('Tab. Novos 2021'!I70),"",'Tab. Novos 2021'!I70)</f>
        <v/>
      </c>
      <c r="K192" s="1048" t="str">
        <f>'Tab. Novos 2021'!J70</f>
        <v>Venc do 2º Turno</v>
      </c>
      <c r="L192" s="634"/>
      <c r="N192" s="639"/>
      <c r="O192" s="637"/>
      <c r="P192" s="638"/>
      <c r="Q192" s="639"/>
      <c r="R192" s="639"/>
      <c r="S192" s="639"/>
      <c r="T192" s="639"/>
      <c r="U192" s="639"/>
      <c r="V192" s="639"/>
      <c r="W192" s="639"/>
      <c r="X192" s="639"/>
      <c r="Y192" s="639"/>
      <c r="Z192" s="639"/>
      <c r="AA192" s="639"/>
      <c r="AB192" s="639"/>
      <c r="AC192" s="639"/>
      <c r="AD192" s="639"/>
      <c r="AE192" s="640"/>
      <c r="AF192" s="641"/>
      <c r="AG192" s="642"/>
      <c r="AH192" s="642"/>
      <c r="AI192" s="642"/>
      <c r="AJ192" s="642"/>
      <c r="AK192" s="642"/>
      <c r="AL192" s="642"/>
      <c r="AM192" s="642"/>
      <c r="AN192" s="642"/>
      <c r="AO192" s="642"/>
      <c r="AP192" s="642"/>
      <c r="AQ192" s="642"/>
      <c r="AR192" s="642"/>
      <c r="AS192" s="642"/>
      <c r="AT192" s="642"/>
      <c r="AU192" s="642"/>
      <c r="AV192" s="650"/>
      <c r="AW192" s="650"/>
    </row>
    <row r="193" spans="2:49" x14ac:dyDescent="0.25">
      <c r="B193" s="1171" t="s">
        <v>235</v>
      </c>
      <c r="C193" s="1166">
        <f t="shared" ref="C193:C194" si="61">C192+1</f>
        <v>182</v>
      </c>
      <c r="D193" s="1042">
        <f>'Tab. Sênior 2021'!C70</f>
        <v>44538</v>
      </c>
      <c r="E193" s="341">
        <f>'Tab. Sênior 2021'!D70</f>
        <v>0.85416666666666663</v>
      </c>
      <c r="F193" s="1042" t="str">
        <f>'Tab. Sênior 2021'!E70</f>
        <v>Único</v>
      </c>
      <c r="G193" s="1042" t="str">
        <f>'Tab. Sênior 2021'!F70</f>
        <v>Venc. 1º Turno</v>
      </c>
      <c r="H193" s="342" t="str">
        <f>IF(ISBLANK('Tab. Sênior 2021'!G70),"",'Tab. Sênior 2021'!G70)</f>
        <v/>
      </c>
      <c r="I193" s="342" t="s">
        <v>24</v>
      </c>
      <c r="J193" s="342" t="str">
        <f>IF(ISBLANK('Tab. Sênior 2021'!I70),"",'Tab. Sênior 2021'!I70)</f>
        <v/>
      </c>
      <c r="K193" s="1042" t="str">
        <f>'Tab. Sênior 2021'!J70</f>
        <v>Venc do 2º Turno</v>
      </c>
      <c r="L193" s="634"/>
      <c r="N193" s="639"/>
      <c r="O193" s="637"/>
      <c r="P193" s="638"/>
      <c r="Q193" s="639"/>
      <c r="R193" s="639"/>
      <c r="S193" s="639"/>
      <c r="T193" s="639"/>
      <c r="U193" s="639"/>
      <c r="V193" s="639"/>
      <c r="W193" s="639"/>
      <c r="X193" s="639"/>
      <c r="Y193" s="639"/>
      <c r="Z193" s="639"/>
      <c r="AA193" s="639"/>
      <c r="AB193" s="639"/>
      <c r="AC193" s="639"/>
      <c r="AD193" s="639"/>
      <c r="AE193" s="640"/>
      <c r="AF193" s="641"/>
      <c r="AG193" s="642"/>
      <c r="AH193" s="642"/>
      <c r="AI193" s="642"/>
      <c r="AJ193" s="642"/>
      <c r="AK193" s="642"/>
      <c r="AL193" s="642"/>
      <c r="AM193" s="642"/>
      <c r="AN193" s="642"/>
      <c r="AO193" s="642"/>
      <c r="AP193" s="642"/>
      <c r="AQ193" s="642"/>
      <c r="AR193" s="642"/>
      <c r="AS193" s="642"/>
      <c r="AT193" s="642"/>
      <c r="AU193" s="642"/>
      <c r="AV193" s="650"/>
      <c r="AW193" s="650"/>
    </row>
    <row r="194" spans="2:49" ht="28.5" customHeight="1" thickBot="1" x14ac:dyDescent="0.3">
      <c r="B194" s="1198" t="s">
        <v>160</v>
      </c>
      <c r="C194" s="1199">
        <f t="shared" si="61"/>
        <v>183</v>
      </c>
      <c r="D194" s="1200">
        <f>'Tab. Master 2021'!C113</f>
        <v>44540</v>
      </c>
      <c r="E194" s="1201">
        <f>'Tab. Master 2021'!D113</f>
        <v>0.85416666666666663</v>
      </c>
      <c r="F194" s="1200" t="str">
        <f>'Tab. Master 2021'!E113</f>
        <v>Único</v>
      </c>
      <c r="G194" s="1200" t="str">
        <f>'Tab. Master 2021'!F113</f>
        <v xml:space="preserve">Venc. 1º Turno
</v>
      </c>
      <c r="H194" s="1202" t="str">
        <f>IF(ISBLANK('Tab. Master 2021'!G113),"",'Tab. Master 2021'!G113)</f>
        <v/>
      </c>
      <c r="I194" s="1202" t="s">
        <v>24</v>
      </c>
      <c r="J194" s="1202" t="str">
        <f>IF(ISBLANK('Tab. Master 2021'!I113),"",'Tab. Master 2021'!I113)</f>
        <v/>
      </c>
      <c r="K194" s="1200" t="str">
        <f>'Tab. Master 2021'!J113</f>
        <v xml:space="preserve">Venc. 2º Turno
</v>
      </c>
      <c r="L194" s="634"/>
      <c r="S194" s="907"/>
      <c r="T194" s="907"/>
    </row>
    <row r="195" spans="2:49" ht="15.75" thickBot="1" x14ac:dyDescent="0.3">
      <c r="B195" s="1275" t="s">
        <v>192</v>
      </c>
      <c r="C195" s="1276"/>
      <c r="D195" s="1276"/>
      <c r="E195" s="1276"/>
      <c r="F195" s="1276"/>
      <c r="G195" s="1276"/>
      <c r="H195" s="1276"/>
      <c r="I195" s="1276"/>
      <c r="J195" s="1276"/>
      <c r="K195" s="1277"/>
      <c r="L195" s="1197"/>
    </row>
    <row r="196" spans="2:49" x14ac:dyDescent="0.25">
      <c r="B196" s="1203"/>
      <c r="C196" s="1204">
        <v>1</v>
      </c>
      <c r="D196" s="1205"/>
      <c r="E196" s="1206"/>
      <c r="F196" s="1207"/>
      <c r="G196" s="1206"/>
      <c r="H196" s="1208"/>
      <c r="I196" s="1208"/>
      <c r="J196" s="1208"/>
      <c r="K196" s="1206"/>
      <c r="L196" s="634"/>
      <c r="N196" s="860"/>
      <c r="O196" s="860"/>
      <c r="P196" s="860"/>
      <c r="Q196" s="860"/>
      <c r="R196" s="860"/>
      <c r="S196" s="860"/>
      <c r="T196" s="860"/>
      <c r="U196" s="860"/>
      <c r="V196" s="860"/>
      <c r="W196" s="860"/>
      <c r="X196" s="860"/>
      <c r="Y196" s="860"/>
      <c r="Z196" s="860"/>
      <c r="AA196" s="860"/>
      <c r="AB196" s="860"/>
      <c r="AC196" s="860"/>
      <c r="AD196" s="860"/>
      <c r="AE196" s="860"/>
      <c r="AF196" s="860"/>
      <c r="AG196" s="860"/>
      <c r="AH196" s="860"/>
      <c r="AI196" s="860"/>
      <c r="AJ196" s="860"/>
      <c r="AK196" s="860"/>
      <c r="AL196" s="860"/>
      <c r="AM196" s="860"/>
      <c r="AN196" s="860"/>
      <c r="AO196" s="860"/>
      <c r="AP196" s="860"/>
      <c r="AQ196" s="860"/>
      <c r="AR196" s="860"/>
      <c r="AS196" s="860"/>
      <c r="AT196" s="860"/>
      <c r="AU196" s="860"/>
      <c r="AV196" s="860"/>
      <c r="AW196" s="860"/>
    </row>
    <row r="197" spans="2:49" x14ac:dyDescent="0.25">
      <c r="B197" s="725"/>
      <c r="C197" s="633">
        <f>C196+1</f>
        <v>2</v>
      </c>
      <c r="D197" s="1046"/>
      <c r="E197" s="726"/>
      <c r="F197" s="1050"/>
      <c r="G197" s="726"/>
      <c r="H197" s="727"/>
      <c r="I197" s="727"/>
      <c r="J197" s="727"/>
      <c r="K197" s="726"/>
      <c r="L197" s="634"/>
      <c r="N197" s="1342"/>
      <c r="O197" s="906"/>
      <c r="P197" s="1349"/>
      <c r="Q197" s="1344"/>
      <c r="R197" s="1344"/>
      <c r="S197" s="900"/>
      <c r="T197" s="900"/>
      <c r="U197" s="1344"/>
      <c r="V197" s="1344"/>
      <c r="W197" s="1344"/>
      <c r="X197" s="900"/>
      <c r="Y197" s="900"/>
      <c r="Z197" s="1344"/>
      <c r="AA197" s="900"/>
      <c r="AB197" s="900"/>
      <c r="AC197" s="1344"/>
      <c r="AD197" s="1344"/>
      <c r="AE197" s="1344"/>
      <c r="AF197" s="1345"/>
      <c r="AG197" s="642"/>
      <c r="AH197" s="642"/>
      <c r="AI197" s="642"/>
      <c r="AJ197" s="642"/>
      <c r="AK197" s="642"/>
      <c r="AL197" s="642"/>
      <c r="AM197" s="642"/>
      <c r="AN197" s="642"/>
      <c r="AO197" s="642"/>
      <c r="AP197" s="642"/>
      <c r="AQ197" s="642"/>
      <c r="AR197" s="642"/>
      <c r="AS197" s="642"/>
      <c r="AT197" s="642"/>
      <c r="AU197" s="642"/>
      <c r="AV197" s="1341"/>
      <c r="AW197" s="1341"/>
    </row>
    <row r="198" spans="2:49" x14ac:dyDescent="0.25">
      <c r="B198" s="725"/>
      <c r="C198" s="633">
        <f t="shared" ref="C198:C209" si="62">C197+1</f>
        <v>3</v>
      </c>
      <c r="D198" s="1046"/>
      <c r="E198" s="726"/>
      <c r="F198" s="1050"/>
      <c r="G198" s="726"/>
      <c r="H198" s="727"/>
      <c r="I198" s="727"/>
      <c r="J198" s="727"/>
      <c r="K198" s="726"/>
      <c r="L198" s="634"/>
      <c r="N198" s="1342"/>
      <c r="O198" s="637"/>
      <c r="P198" s="1349"/>
      <c r="Q198" s="1344"/>
      <c r="R198" s="1344"/>
      <c r="S198" s="642"/>
      <c r="T198" s="642"/>
      <c r="U198" s="1344"/>
      <c r="V198" s="1344"/>
      <c r="W198" s="1344"/>
      <c r="X198" s="642"/>
      <c r="Y198" s="642"/>
      <c r="Z198" s="1344"/>
      <c r="AA198" s="642"/>
      <c r="AB198" s="642"/>
      <c r="AC198" s="1344"/>
      <c r="AD198" s="1344"/>
      <c r="AE198" s="1344"/>
      <c r="AF198" s="1345"/>
      <c r="AG198" s="642"/>
      <c r="AH198" s="642"/>
      <c r="AI198" s="642"/>
      <c r="AJ198" s="642"/>
      <c r="AK198" s="642"/>
      <c r="AL198" s="642"/>
      <c r="AM198" s="642"/>
      <c r="AN198" s="642"/>
      <c r="AO198" s="642"/>
      <c r="AP198" s="642"/>
      <c r="AQ198" s="642"/>
      <c r="AR198" s="642"/>
      <c r="AS198" s="642"/>
      <c r="AT198" s="642"/>
      <c r="AU198" s="642"/>
      <c r="AV198" s="1341"/>
      <c r="AW198" s="1341"/>
    </row>
    <row r="199" spans="2:49" x14ac:dyDescent="0.25">
      <c r="B199" s="725"/>
      <c r="C199" s="633">
        <f t="shared" si="62"/>
        <v>4</v>
      </c>
      <c r="D199" s="1046"/>
      <c r="E199" s="726"/>
      <c r="F199" s="1050"/>
      <c r="G199" s="726"/>
      <c r="H199" s="727"/>
      <c r="I199" s="727"/>
      <c r="J199" s="727"/>
      <c r="K199" s="726"/>
      <c r="L199" s="634"/>
      <c r="N199" s="1342"/>
      <c r="O199" s="637"/>
      <c r="P199" s="1349"/>
      <c r="Q199" s="1344"/>
      <c r="R199" s="1344"/>
      <c r="S199" s="642"/>
      <c r="T199" s="642"/>
      <c r="U199" s="1344"/>
      <c r="V199" s="1344"/>
      <c r="W199" s="1344"/>
      <c r="X199" s="642"/>
      <c r="Y199" s="642"/>
      <c r="Z199" s="1344"/>
      <c r="AA199" s="642"/>
      <c r="AB199" s="642"/>
      <c r="AC199" s="1344"/>
      <c r="AD199" s="1344"/>
      <c r="AE199" s="1344"/>
      <c r="AF199" s="1345"/>
      <c r="AG199" s="642"/>
      <c r="AH199" s="642"/>
      <c r="AI199" s="642"/>
      <c r="AJ199" s="642"/>
      <c r="AK199" s="642"/>
      <c r="AL199" s="642"/>
      <c r="AM199" s="642"/>
      <c r="AN199" s="642"/>
      <c r="AO199" s="642"/>
      <c r="AP199" s="642"/>
      <c r="AQ199" s="642"/>
      <c r="AR199" s="642"/>
      <c r="AS199" s="642"/>
      <c r="AT199" s="642"/>
      <c r="AU199" s="642"/>
      <c r="AV199" s="1341"/>
      <c r="AW199" s="1341"/>
    </row>
    <row r="200" spans="2:49" x14ac:dyDescent="0.25">
      <c r="B200" s="725"/>
      <c r="C200" s="633">
        <f t="shared" si="62"/>
        <v>5</v>
      </c>
      <c r="D200" s="1046"/>
      <c r="E200" s="726"/>
      <c r="F200" s="1050"/>
      <c r="G200" s="726"/>
      <c r="H200" s="727"/>
      <c r="I200" s="727"/>
      <c r="J200" s="727"/>
      <c r="K200" s="726"/>
      <c r="L200" s="634"/>
      <c r="N200" s="1342"/>
      <c r="O200" s="637"/>
      <c r="P200" s="1349"/>
      <c r="Q200" s="1344"/>
      <c r="R200" s="1344"/>
      <c r="S200" s="642"/>
      <c r="T200" s="642"/>
      <c r="U200" s="1344"/>
      <c r="V200" s="1344"/>
      <c r="W200" s="1344"/>
      <c r="X200" s="642"/>
      <c r="Y200" s="642"/>
      <c r="Z200" s="1344"/>
      <c r="AA200" s="642"/>
      <c r="AB200" s="642"/>
      <c r="AC200" s="1344"/>
      <c r="AD200" s="1344"/>
      <c r="AE200" s="1344"/>
      <c r="AF200" s="1345"/>
      <c r="AG200" s="642"/>
      <c r="AH200" s="642"/>
      <c r="AI200" s="642"/>
      <c r="AJ200" s="642"/>
      <c r="AK200" s="642"/>
      <c r="AL200" s="642"/>
      <c r="AM200" s="642"/>
      <c r="AN200" s="642"/>
      <c r="AO200" s="642"/>
      <c r="AP200" s="642"/>
      <c r="AQ200" s="642"/>
      <c r="AR200" s="642"/>
      <c r="AS200" s="642"/>
      <c r="AT200" s="642"/>
      <c r="AU200" s="642"/>
      <c r="AV200" s="1341"/>
      <c r="AW200" s="1341"/>
    </row>
    <row r="201" spans="2:49" x14ac:dyDescent="0.25">
      <c r="B201" s="725"/>
      <c r="C201" s="633">
        <f t="shared" si="62"/>
        <v>6</v>
      </c>
      <c r="D201" s="1046"/>
      <c r="E201" s="726"/>
      <c r="F201" s="1050"/>
      <c r="G201" s="726"/>
      <c r="H201" s="727"/>
      <c r="I201" s="727"/>
      <c r="J201" s="727"/>
      <c r="K201" s="726"/>
      <c r="L201" s="634"/>
      <c r="N201" s="1342"/>
      <c r="O201" s="637"/>
      <c r="P201" s="1349"/>
      <c r="Q201" s="1344"/>
      <c r="R201" s="1344"/>
      <c r="S201" s="642"/>
      <c r="T201" s="642"/>
      <c r="U201" s="1344"/>
      <c r="V201" s="1344"/>
      <c r="W201" s="1344"/>
      <c r="X201" s="642"/>
      <c r="Y201" s="642"/>
      <c r="Z201" s="1344"/>
      <c r="AA201" s="642"/>
      <c r="AB201" s="642"/>
      <c r="AC201" s="1344"/>
      <c r="AD201" s="1344"/>
      <c r="AE201" s="1344"/>
      <c r="AF201" s="1345"/>
      <c r="AG201" s="642"/>
      <c r="AH201" s="642"/>
      <c r="AI201" s="642"/>
      <c r="AJ201" s="642"/>
      <c r="AK201" s="642"/>
      <c r="AL201" s="642"/>
      <c r="AM201" s="642"/>
      <c r="AN201" s="642"/>
      <c r="AO201" s="642"/>
      <c r="AP201" s="642"/>
      <c r="AQ201" s="642"/>
      <c r="AR201" s="642"/>
      <c r="AS201" s="642"/>
      <c r="AT201" s="642"/>
      <c r="AU201" s="642"/>
      <c r="AV201" s="1341"/>
      <c r="AW201" s="1341"/>
    </row>
    <row r="202" spans="2:49" x14ac:dyDescent="0.25">
      <c r="B202" s="725"/>
      <c r="C202" s="633">
        <f t="shared" si="62"/>
        <v>7</v>
      </c>
      <c r="D202" s="1046"/>
      <c r="E202" s="726"/>
      <c r="F202" s="1050"/>
      <c r="G202" s="726"/>
      <c r="H202" s="727"/>
      <c r="I202" s="727"/>
      <c r="J202" s="727"/>
      <c r="K202" s="726"/>
      <c r="L202" s="634"/>
      <c r="N202" s="1342"/>
      <c r="O202" s="637"/>
      <c r="P202" s="1349"/>
      <c r="Q202" s="1344"/>
      <c r="R202" s="1344"/>
      <c r="S202" s="909"/>
      <c r="T202" s="909"/>
      <c r="U202" s="1344"/>
      <c r="V202" s="1344"/>
      <c r="W202" s="1344"/>
      <c r="X202" s="909"/>
      <c r="Y202" s="909"/>
      <c r="Z202" s="1344"/>
      <c r="AA202" s="909"/>
      <c r="AB202" s="909"/>
      <c r="AC202" s="1344"/>
      <c r="AD202" s="1344"/>
      <c r="AE202" s="1344"/>
      <c r="AF202" s="1345"/>
      <c r="AG202" s="642"/>
      <c r="AH202" s="642"/>
      <c r="AI202" s="642"/>
      <c r="AJ202" s="642"/>
      <c r="AK202" s="642"/>
      <c r="AL202" s="642"/>
      <c r="AM202" s="642"/>
      <c r="AN202" s="642"/>
      <c r="AO202" s="642"/>
      <c r="AP202" s="642"/>
      <c r="AQ202" s="642"/>
      <c r="AR202" s="642"/>
      <c r="AS202" s="642"/>
      <c r="AT202" s="642"/>
      <c r="AU202" s="642"/>
      <c r="AV202" s="1341"/>
      <c r="AW202" s="1341"/>
    </row>
    <row r="203" spans="2:49" ht="21.75" customHeight="1" x14ac:dyDescent="0.25">
      <c r="B203" s="725"/>
      <c r="C203" s="633">
        <f t="shared" si="62"/>
        <v>8</v>
      </c>
      <c r="D203" s="1046"/>
      <c r="E203" s="726"/>
      <c r="F203" s="1050"/>
      <c r="G203" s="726"/>
      <c r="H203" s="727"/>
      <c r="I203" s="727"/>
      <c r="J203" s="727"/>
      <c r="K203" s="726"/>
      <c r="L203" s="634"/>
      <c r="N203" s="1342"/>
      <c r="O203" s="637"/>
      <c r="P203" s="1349"/>
      <c r="Q203" s="1344"/>
      <c r="R203" s="1344"/>
      <c r="S203" s="900"/>
      <c r="T203" s="900"/>
      <c r="U203" s="1344"/>
      <c r="V203" s="1344"/>
      <c r="W203" s="1344"/>
      <c r="X203" s="900"/>
      <c r="Y203" s="900"/>
      <c r="Z203" s="1344"/>
      <c r="AA203" s="900"/>
      <c r="AB203" s="900"/>
      <c r="AC203" s="1344"/>
      <c r="AD203" s="1344"/>
      <c r="AE203" s="1344"/>
      <c r="AF203" s="1345"/>
      <c r="AG203" s="642"/>
      <c r="AH203" s="642"/>
      <c r="AI203" s="642"/>
      <c r="AJ203" s="642"/>
      <c r="AK203" s="642"/>
      <c r="AL203" s="642"/>
      <c r="AM203" s="642"/>
      <c r="AN203" s="642"/>
      <c r="AO203" s="642"/>
      <c r="AP203" s="642"/>
      <c r="AQ203" s="642"/>
      <c r="AR203" s="642"/>
      <c r="AS203" s="642"/>
      <c r="AT203" s="642"/>
      <c r="AU203" s="642"/>
      <c r="AV203" s="1341"/>
      <c r="AW203" s="1341"/>
    </row>
    <row r="204" spans="2:49" x14ac:dyDescent="0.25">
      <c r="B204" s="725"/>
      <c r="C204" s="633">
        <f t="shared" si="62"/>
        <v>9</v>
      </c>
      <c r="D204" s="1046"/>
      <c r="E204" s="726"/>
      <c r="F204" s="1050"/>
      <c r="G204" s="726"/>
      <c r="H204" s="727"/>
      <c r="I204" s="727"/>
      <c r="J204" s="727"/>
      <c r="K204" s="726"/>
      <c r="L204" s="634"/>
      <c r="N204" s="639"/>
      <c r="O204" s="637"/>
      <c r="P204" s="638"/>
      <c r="Q204" s="639"/>
      <c r="R204" s="639"/>
      <c r="S204" s="639"/>
      <c r="T204" s="639"/>
      <c r="U204" s="639"/>
      <c r="V204" s="639"/>
      <c r="W204" s="639"/>
      <c r="X204" s="639"/>
      <c r="Y204" s="639"/>
      <c r="Z204" s="639"/>
      <c r="AA204" s="639"/>
      <c r="AB204" s="639"/>
      <c r="AC204" s="639"/>
      <c r="AD204" s="639"/>
      <c r="AE204" s="640"/>
      <c r="AF204" s="641"/>
      <c r="AG204" s="642"/>
      <c r="AH204" s="642"/>
      <c r="AI204" s="642"/>
      <c r="AJ204" s="642"/>
      <c r="AK204" s="642"/>
      <c r="AL204" s="642"/>
      <c r="AM204" s="642"/>
      <c r="AN204" s="642"/>
      <c r="AO204" s="642"/>
      <c r="AP204" s="642"/>
      <c r="AQ204" s="642"/>
      <c r="AR204" s="642"/>
      <c r="AS204" s="642"/>
      <c r="AT204" s="642"/>
      <c r="AU204" s="642"/>
      <c r="AV204" s="650"/>
      <c r="AW204" s="650"/>
    </row>
    <row r="205" spans="2:49" x14ac:dyDescent="0.25">
      <c r="B205" s="725"/>
      <c r="C205" s="633">
        <f t="shared" si="62"/>
        <v>10</v>
      </c>
      <c r="D205" s="1046"/>
      <c r="E205" s="726"/>
      <c r="F205" s="1050"/>
      <c r="G205" s="726"/>
      <c r="H205" s="727"/>
      <c r="I205" s="727"/>
      <c r="J205" s="727"/>
      <c r="K205" s="726"/>
      <c r="L205" s="634"/>
      <c r="N205" s="639"/>
      <c r="O205" s="637"/>
      <c r="P205" s="638"/>
      <c r="Q205" s="639"/>
      <c r="R205" s="639"/>
      <c r="S205" s="639"/>
      <c r="T205" s="639"/>
      <c r="U205" s="639"/>
      <c r="V205" s="639"/>
      <c r="W205" s="639"/>
      <c r="X205" s="639"/>
      <c r="Y205" s="639"/>
      <c r="Z205" s="639"/>
      <c r="AA205" s="639"/>
      <c r="AB205" s="639"/>
      <c r="AC205" s="639"/>
      <c r="AD205" s="639"/>
      <c r="AE205" s="640"/>
      <c r="AF205" s="641"/>
      <c r="AG205" s="642"/>
      <c r="AH205" s="642"/>
      <c r="AI205" s="642"/>
      <c r="AJ205" s="642"/>
      <c r="AK205" s="642"/>
      <c r="AL205" s="642"/>
      <c r="AM205" s="642"/>
      <c r="AN205" s="642"/>
      <c r="AO205" s="642"/>
      <c r="AP205" s="642"/>
      <c r="AQ205" s="642"/>
      <c r="AR205" s="642"/>
      <c r="AS205" s="642"/>
      <c r="AT205" s="642"/>
      <c r="AU205" s="642"/>
      <c r="AV205" s="650"/>
      <c r="AW205" s="650"/>
    </row>
    <row r="206" spans="2:49" x14ac:dyDescent="0.25">
      <c r="B206" s="725"/>
      <c r="C206" s="633">
        <f t="shared" si="62"/>
        <v>11</v>
      </c>
      <c r="D206" s="1046"/>
      <c r="E206" s="726"/>
      <c r="F206" s="1050"/>
      <c r="G206" s="726"/>
      <c r="H206" s="727"/>
      <c r="I206" s="727"/>
      <c r="J206" s="727"/>
      <c r="K206" s="726"/>
      <c r="L206" s="634"/>
      <c r="N206" s="639"/>
      <c r="O206" s="637"/>
      <c r="P206" s="638"/>
      <c r="Q206" s="639"/>
      <c r="R206" s="639"/>
      <c r="S206" s="639"/>
      <c r="T206" s="639"/>
      <c r="U206" s="639"/>
      <c r="V206" s="639"/>
      <c r="W206" s="639"/>
      <c r="X206" s="639"/>
      <c r="Y206" s="639"/>
      <c r="Z206" s="639"/>
      <c r="AA206" s="639"/>
      <c r="AB206" s="639"/>
      <c r="AC206" s="639"/>
      <c r="AD206" s="639"/>
      <c r="AE206" s="640"/>
      <c r="AF206" s="641"/>
      <c r="AG206" s="642"/>
      <c r="AH206" s="642"/>
      <c r="AI206" s="642"/>
      <c r="AJ206" s="642"/>
      <c r="AK206" s="642"/>
      <c r="AL206" s="642"/>
      <c r="AM206" s="642"/>
      <c r="AN206" s="642"/>
      <c r="AO206" s="642"/>
      <c r="AP206" s="642"/>
      <c r="AQ206" s="642"/>
      <c r="AR206" s="642"/>
      <c r="AS206" s="642"/>
      <c r="AT206" s="642"/>
      <c r="AU206" s="642"/>
      <c r="AV206" s="650"/>
      <c r="AW206" s="650"/>
    </row>
    <row r="207" spans="2:49" x14ac:dyDescent="0.25">
      <c r="B207" s="725"/>
      <c r="C207" s="633">
        <f t="shared" si="62"/>
        <v>12</v>
      </c>
      <c r="D207" s="1046"/>
      <c r="E207" s="726"/>
      <c r="F207" s="1050"/>
      <c r="G207" s="726"/>
      <c r="H207" s="727"/>
      <c r="I207" s="727"/>
      <c r="J207" s="727"/>
      <c r="K207" s="726"/>
      <c r="L207" s="634"/>
      <c r="N207" s="639"/>
      <c r="O207" s="637"/>
      <c r="P207" s="638"/>
      <c r="Q207" s="639"/>
      <c r="R207" s="639"/>
      <c r="S207" s="639"/>
      <c r="T207" s="639"/>
      <c r="U207" s="639"/>
      <c r="V207" s="639"/>
      <c r="W207" s="639"/>
      <c r="X207" s="639"/>
      <c r="Y207" s="639"/>
      <c r="Z207" s="639"/>
      <c r="AA207" s="639"/>
      <c r="AB207" s="639"/>
      <c r="AC207" s="639"/>
      <c r="AD207" s="639"/>
      <c r="AE207" s="639"/>
      <c r="AF207" s="641"/>
      <c r="AG207" s="642"/>
      <c r="AH207" s="642"/>
      <c r="AI207" s="642"/>
      <c r="AJ207" s="642"/>
      <c r="AK207" s="642"/>
      <c r="AL207" s="642"/>
      <c r="AM207" s="642"/>
      <c r="AN207" s="642"/>
      <c r="AO207" s="642"/>
      <c r="AP207" s="642"/>
      <c r="AQ207" s="642"/>
      <c r="AR207" s="642"/>
      <c r="AS207" s="642"/>
      <c r="AT207" s="642"/>
      <c r="AU207" s="642"/>
      <c r="AV207" s="650"/>
      <c r="AW207" s="650"/>
    </row>
    <row r="208" spans="2:49" x14ac:dyDescent="0.25">
      <c r="B208" s="725"/>
      <c r="C208" s="633">
        <f t="shared" si="62"/>
        <v>13</v>
      </c>
      <c r="D208" s="1046"/>
      <c r="E208" s="726"/>
      <c r="F208" s="1050"/>
      <c r="G208" s="726"/>
      <c r="H208" s="727"/>
      <c r="I208" s="727"/>
      <c r="J208" s="727"/>
      <c r="K208" s="726"/>
      <c r="L208" s="634"/>
      <c r="N208" s="639"/>
      <c r="O208" s="637"/>
      <c r="P208" s="638"/>
      <c r="Q208" s="639"/>
      <c r="R208" s="639"/>
      <c r="S208" s="639"/>
      <c r="T208" s="639"/>
      <c r="U208" s="639"/>
      <c r="V208" s="639"/>
      <c r="W208" s="639"/>
      <c r="X208" s="639"/>
      <c r="Y208" s="639"/>
      <c r="Z208" s="639"/>
      <c r="AA208" s="639"/>
      <c r="AB208" s="639"/>
      <c r="AC208" s="639"/>
      <c r="AD208" s="639"/>
      <c r="AE208" s="639"/>
      <c r="AF208" s="641"/>
      <c r="AG208" s="642"/>
      <c r="AH208" s="642"/>
      <c r="AI208" s="642"/>
      <c r="AJ208" s="642"/>
      <c r="AK208" s="642"/>
      <c r="AL208" s="642"/>
      <c r="AM208" s="642"/>
      <c r="AN208" s="642"/>
      <c r="AO208" s="642"/>
      <c r="AP208" s="642"/>
      <c r="AQ208" s="642"/>
      <c r="AR208" s="642"/>
      <c r="AS208" s="642"/>
      <c r="AT208" s="642"/>
      <c r="AU208" s="642"/>
      <c r="AV208" s="650"/>
      <c r="AW208" s="650"/>
    </row>
    <row r="209" spans="2:49" x14ac:dyDescent="0.25">
      <c r="B209" s="725"/>
      <c r="C209" s="633">
        <f t="shared" si="62"/>
        <v>14</v>
      </c>
      <c r="D209" s="1046"/>
      <c r="E209" s="726"/>
      <c r="F209" s="1050"/>
      <c r="G209" s="726"/>
      <c r="H209" s="727"/>
      <c r="I209" s="727"/>
      <c r="J209" s="727"/>
      <c r="K209" s="726"/>
      <c r="L209" s="634"/>
      <c r="N209" s="639"/>
      <c r="O209" s="637"/>
      <c r="P209" s="638"/>
      <c r="Q209" s="639"/>
      <c r="R209" s="639"/>
      <c r="S209" s="639"/>
      <c r="T209" s="639"/>
      <c r="U209" s="639"/>
      <c r="V209" s="639"/>
      <c r="W209" s="639"/>
      <c r="X209" s="639"/>
      <c r="Y209" s="639"/>
      <c r="Z209" s="639"/>
      <c r="AA209" s="639"/>
      <c r="AB209" s="639"/>
      <c r="AC209" s="639"/>
      <c r="AD209" s="639"/>
      <c r="AE209" s="639"/>
      <c r="AF209" s="641"/>
      <c r="AG209" s="642"/>
      <c r="AH209" s="642"/>
      <c r="AI209" s="642"/>
      <c r="AJ209" s="642"/>
      <c r="AK209" s="642"/>
      <c r="AL209" s="642"/>
      <c r="AM209" s="642"/>
      <c r="AN209" s="642"/>
      <c r="AO209" s="642"/>
      <c r="AP209" s="642"/>
      <c r="AQ209" s="642"/>
      <c r="AR209" s="642"/>
      <c r="AS209" s="642"/>
      <c r="AT209" s="642"/>
      <c r="AU209" s="642"/>
      <c r="AV209" s="650"/>
      <c r="AW209" s="650"/>
    </row>
    <row r="210" spans="2:49" ht="15.75" x14ac:dyDescent="0.25">
      <c r="N210" s="1346"/>
      <c r="O210" s="1346"/>
      <c r="P210" s="1346"/>
      <c r="Q210" s="1346"/>
      <c r="R210" s="903"/>
      <c r="S210" s="642"/>
      <c r="T210" s="642"/>
      <c r="U210" s="642"/>
      <c r="V210" s="642"/>
      <c r="W210" s="642"/>
      <c r="X210" s="642"/>
      <c r="Y210" s="642"/>
      <c r="Z210" s="642"/>
      <c r="AA210" s="642"/>
      <c r="AB210" s="642"/>
      <c r="AC210" s="642"/>
      <c r="AD210" s="642"/>
      <c r="AE210" s="642"/>
      <c r="AF210" s="642"/>
      <c r="AG210" s="642"/>
      <c r="AH210" s="642"/>
      <c r="AI210" s="642"/>
      <c r="AJ210" s="642"/>
      <c r="AK210" s="642"/>
      <c r="AL210" s="642"/>
      <c r="AM210" s="642"/>
      <c r="AN210" s="642"/>
      <c r="AO210" s="642"/>
      <c r="AP210" s="642"/>
      <c r="AQ210" s="642"/>
      <c r="AR210" s="642"/>
      <c r="AS210" s="642"/>
      <c r="AT210" s="642"/>
      <c r="AU210" s="642"/>
      <c r="AV210" s="642"/>
      <c r="AW210" s="642"/>
    </row>
    <row r="212" spans="2:49" x14ac:dyDescent="0.25">
      <c r="B212" s="732"/>
      <c r="C212" s="733"/>
      <c r="D212" s="734"/>
      <c r="E212" s="734"/>
      <c r="F212" s="735"/>
      <c r="G212" s="734"/>
      <c r="H212" s="736"/>
      <c r="I212" s="734"/>
      <c r="J212" s="736"/>
      <c r="K212" s="734"/>
      <c r="L212" s="737"/>
    </row>
    <row r="213" spans="2:49" x14ac:dyDescent="0.25">
      <c r="B213" s="732"/>
      <c r="C213" s="733"/>
      <c r="D213" s="734"/>
      <c r="E213" s="734"/>
      <c r="F213" s="735"/>
      <c r="G213" s="734"/>
      <c r="H213" s="736"/>
      <c r="I213" s="734"/>
      <c r="J213" s="736"/>
      <c r="K213" s="734"/>
      <c r="L213" s="737"/>
      <c r="M213" s="414"/>
    </row>
    <row r="214" spans="2:49" x14ac:dyDescent="0.25">
      <c r="B214" s="732"/>
      <c r="C214" s="733"/>
      <c r="D214" s="734"/>
      <c r="E214" s="734"/>
      <c r="F214" s="735"/>
      <c r="G214" s="735"/>
      <c r="H214" s="737"/>
      <c r="I214" s="737"/>
      <c r="J214" s="737"/>
      <c r="K214" s="737"/>
      <c r="L214" s="737"/>
      <c r="M214" s="414"/>
    </row>
    <row r="215" spans="2:49" x14ac:dyDescent="0.25">
      <c r="B215" s="732"/>
      <c r="C215" s="733"/>
      <c r="D215" s="734"/>
      <c r="E215" s="734"/>
      <c r="F215" s="735"/>
      <c r="G215" s="735"/>
      <c r="H215" s="737"/>
      <c r="I215" s="737"/>
      <c r="J215" s="737"/>
      <c r="K215" s="737"/>
      <c r="L215" s="737"/>
      <c r="M215" s="415"/>
    </row>
    <row r="216" spans="2:49" x14ac:dyDescent="0.25">
      <c r="B216" s="732"/>
      <c r="C216" s="733"/>
      <c r="D216" s="734"/>
      <c r="E216" s="734"/>
      <c r="F216" s="735"/>
      <c r="G216" s="735"/>
      <c r="H216" s="737"/>
      <c r="I216" s="737"/>
      <c r="J216" s="737"/>
      <c r="K216" s="737"/>
      <c r="L216" s="737"/>
      <c r="M216" s="415"/>
    </row>
    <row r="217" spans="2:49" x14ac:dyDescent="0.25">
      <c r="B217" s="732"/>
      <c r="C217" s="733"/>
      <c r="D217" s="734"/>
      <c r="E217" s="734"/>
      <c r="F217" s="735"/>
      <c r="G217" s="735"/>
      <c r="H217" s="737"/>
      <c r="I217" s="737"/>
      <c r="J217" s="737"/>
      <c r="K217" s="737"/>
      <c r="L217" s="737"/>
      <c r="M217" s="415"/>
    </row>
    <row r="218" spans="2:49" x14ac:dyDescent="0.25">
      <c r="B218" s="732"/>
      <c r="C218" s="733"/>
      <c r="D218" s="734"/>
      <c r="E218" s="734"/>
      <c r="F218" s="735"/>
      <c r="G218" s="735"/>
      <c r="H218" s="737"/>
      <c r="I218" s="737"/>
      <c r="J218" s="737"/>
      <c r="K218" s="737"/>
      <c r="L218" s="737"/>
    </row>
    <row r="219" spans="2:49" x14ac:dyDescent="0.25">
      <c r="B219" s="732"/>
      <c r="C219" s="733"/>
      <c r="D219" s="734"/>
      <c r="E219" s="734"/>
      <c r="F219" s="735"/>
      <c r="G219" s="734"/>
      <c r="H219" s="736"/>
      <c r="I219" s="734"/>
      <c r="J219" s="736"/>
      <c r="K219" s="734"/>
      <c r="L219" s="737"/>
    </row>
    <row r="220" spans="2:49" x14ac:dyDescent="0.25">
      <c r="B220" s="732"/>
      <c r="C220" s="733"/>
      <c r="D220" s="734"/>
      <c r="E220" s="734"/>
      <c r="F220" s="735"/>
      <c r="G220" s="734"/>
      <c r="H220" s="736"/>
      <c r="I220" s="734"/>
      <c r="J220" s="736"/>
      <c r="K220" s="738"/>
      <c r="L220" s="737"/>
    </row>
    <row r="221" spans="2:49" x14ac:dyDescent="0.25">
      <c r="B221" s="732"/>
      <c r="C221" s="733"/>
      <c r="D221" s="734"/>
      <c r="E221" s="734"/>
      <c r="F221" s="735"/>
      <c r="G221" s="735"/>
      <c r="H221" s="737"/>
      <c r="I221" s="737"/>
      <c r="J221" s="737"/>
      <c r="K221" s="737"/>
      <c r="L221" s="737"/>
    </row>
    <row r="222" spans="2:49" x14ac:dyDescent="0.25">
      <c r="B222" s="732"/>
      <c r="C222" s="733"/>
      <c r="D222" s="734"/>
      <c r="E222" s="734"/>
      <c r="F222" s="735"/>
      <c r="G222" s="734"/>
      <c r="H222" s="736"/>
      <c r="I222" s="734"/>
      <c r="J222" s="736"/>
      <c r="K222" s="738"/>
      <c r="L222" s="737"/>
    </row>
    <row r="223" spans="2:49" x14ac:dyDescent="0.25">
      <c r="B223" s="732"/>
      <c r="C223" s="733"/>
      <c r="D223" s="734"/>
      <c r="E223" s="734"/>
      <c r="F223" s="735"/>
      <c r="G223" s="734"/>
      <c r="H223" s="736"/>
      <c r="I223" s="734"/>
      <c r="J223" s="736"/>
      <c r="K223" s="738"/>
      <c r="L223" s="737"/>
    </row>
    <row r="224" spans="2:49" x14ac:dyDescent="0.25">
      <c r="B224" s="732"/>
      <c r="C224" s="733"/>
      <c r="D224" s="734"/>
      <c r="E224" s="734"/>
      <c r="F224" s="735"/>
      <c r="G224" s="735"/>
      <c r="H224" s="737"/>
      <c r="I224" s="737"/>
      <c r="J224" s="737"/>
      <c r="K224" s="737"/>
      <c r="L224" s="737"/>
    </row>
    <row r="225" spans="2:20" x14ac:dyDescent="0.25">
      <c r="B225" s="732"/>
      <c r="C225" s="733"/>
      <c r="D225" s="734"/>
      <c r="E225" s="734"/>
      <c r="F225" s="735"/>
      <c r="G225" s="734"/>
      <c r="H225" s="737"/>
      <c r="I225" s="737"/>
      <c r="J225" s="737"/>
      <c r="K225" s="737"/>
      <c r="L225" s="737"/>
    </row>
    <row r="226" spans="2:20" x14ac:dyDescent="0.25">
      <c r="B226" s="732"/>
      <c r="C226" s="733"/>
      <c r="D226" s="734"/>
      <c r="E226" s="734"/>
      <c r="F226" s="735"/>
      <c r="G226" s="735"/>
      <c r="H226" s="737"/>
      <c r="I226" s="737"/>
      <c r="J226" s="737"/>
      <c r="K226" s="737"/>
      <c r="L226" s="737"/>
    </row>
    <row r="227" spans="2:20" x14ac:dyDescent="0.25">
      <c r="B227" s="732"/>
      <c r="C227" s="733"/>
      <c r="D227" s="734"/>
      <c r="E227" s="734"/>
      <c r="F227" s="735"/>
      <c r="G227" s="735"/>
      <c r="H227" s="736"/>
      <c r="I227" s="738"/>
      <c r="J227" s="736"/>
      <c r="K227" s="738"/>
      <c r="L227" s="737"/>
    </row>
    <row r="228" spans="2:20" x14ac:dyDescent="0.25">
      <c r="B228" s="732"/>
      <c r="C228" s="733"/>
      <c r="D228" s="734"/>
      <c r="E228" s="734"/>
      <c r="F228" s="735"/>
      <c r="G228" s="735"/>
      <c r="H228" s="736"/>
      <c r="I228" s="738"/>
      <c r="J228" s="736"/>
      <c r="K228" s="738"/>
      <c r="L228" s="737"/>
    </row>
    <row r="229" spans="2:20" x14ac:dyDescent="0.25">
      <c r="B229" s="732"/>
      <c r="C229" s="733"/>
      <c r="D229" s="734"/>
      <c r="E229" s="734"/>
      <c r="F229" s="735"/>
      <c r="G229" s="735"/>
      <c r="H229" s="737"/>
      <c r="I229" s="737"/>
      <c r="J229" s="737"/>
      <c r="K229" s="737"/>
      <c r="L229" s="737"/>
    </row>
    <row r="230" spans="2:20" x14ac:dyDescent="0.25">
      <c r="B230" s="732"/>
      <c r="C230" s="733"/>
      <c r="D230" s="734"/>
      <c r="E230" s="734"/>
      <c r="F230" s="735"/>
      <c r="G230" s="735"/>
      <c r="H230" s="737"/>
      <c r="I230" s="737"/>
      <c r="J230" s="737"/>
      <c r="K230" s="737"/>
      <c r="L230" s="1346"/>
    </row>
    <row r="231" spans="2:20" x14ac:dyDescent="0.25">
      <c r="B231" s="732"/>
      <c r="C231" s="733"/>
      <c r="D231" s="734"/>
      <c r="E231" s="734"/>
      <c r="F231" s="735"/>
      <c r="G231" s="735"/>
      <c r="H231" s="737"/>
      <c r="I231" s="737"/>
      <c r="J231" s="737"/>
      <c r="K231" s="737"/>
      <c r="L231" s="1346"/>
    </row>
    <row r="232" spans="2:20" x14ac:dyDescent="0.25">
      <c r="B232" s="732"/>
      <c r="C232" s="733"/>
      <c r="D232" s="734"/>
      <c r="E232" s="734"/>
      <c r="F232" s="735"/>
      <c r="G232" s="735"/>
      <c r="H232" s="737"/>
      <c r="I232" s="737"/>
      <c r="J232" s="737"/>
      <c r="K232" s="737"/>
      <c r="L232" s="737"/>
    </row>
    <row r="233" spans="2:20" x14ac:dyDescent="0.25">
      <c r="B233" s="732"/>
      <c r="C233" s="733"/>
      <c r="D233" s="734"/>
      <c r="E233" s="734"/>
      <c r="F233" s="735"/>
      <c r="G233" s="735"/>
      <c r="H233" s="736"/>
      <c r="I233" s="738"/>
      <c r="J233" s="736"/>
      <c r="K233" s="738"/>
      <c r="L233" s="737"/>
    </row>
    <row r="234" spans="2:20" x14ac:dyDescent="0.25">
      <c r="B234" s="732"/>
      <c r="C234" s="733"/>
      <c r="D234" s="734"/>
      <c r="E234" s="734"/>
      <c r="F234" s="735"/>
      <c r="G234" s="735"/>
      <c r="H234" s="736"/>
      <c r="I234" s="738"/>
      <c r="J234" s="736"/>
      <c r="K234" s="738"/>
      <c r="L234" s="737"/>
    </row>
    <row r="235" spans="2:20" x14ac:dyDescent="0.25">
      <c r="B235" s="732"/>
      <c r="C235" s="733"/>
      <c r="D235" s="734"/>
      <c r="E235" s="734"/>
      <c r="F235" s="735"/>
      <c r="G235" s="735"/>
      <c r="H235" s="737"/>
      <c r="I235" s="737"/>
      <c r="J235" s="737"/>
      <c r="K235" s="735"/>
      <c r="L235" s="737"/>
    </row>
    <row r="236" spans="2:20" x14ac:dyDescent="0.25">
      <c r="B236" s="732"/>
      <c r="C236" s="733"/>
      <c r="D236" s="734"/>
      <c r="E236" s="734"/>
      <c r="F236" s="735"/>
      <c r="G236" s="735"/>
      <c r="H236" s="737"/>
      <c r="I236" s="737"/>
      <c r="J236" s="737"/>
      <c r="K236" s="735"/>
      <c r="L236" s="737"/>
    </row>
    <row r="237" spans="2:20" x14ac:dyDescent="0.25">
      <c r="B237" s="732"/>
      <c r="C237" s="733"/>
      <c r="D237" s="734"/>
      <c r="E237" s="734"/>
      <c r="F237" s="735"/>
      <c r="G237" s="735"/>
      <c r="H237" s="737"/>
      <c r="I237" s="737"/>
      <c r="J237" s="737"/>
      <c r="K237" s="734"/>
      <c r="L237" s="737"/>
      <c r="O237" s="416"/>
      <c r="Q237" s="417"/>
      <c r="R237" s="418"/>
      <c r="S237" s="419"/>
      <c r="T237" s="415"/>
    </row>
    <row r="238" spans="2:20" x14ac:dyDescent="0.25">
      <c r="B238" s="732"/>
      <c r="C238" s="733"/>
      <c r="D238" s="734"/>
      <c r="E238" s="734"/>
      <c r="F238" s="735"/>
      <c r="G238" s="735"/>
      <c r="H238" s="736"/>
      <c r="I238" s="737"/>
      <c r="J238" s="736"/>
      <c r="K238" s="737"/>
      <c r="L238" s="737"/>
      <c r="O238" s="416"/>
      <c r="Q238" s="417"/>
      <c r="R238" s="418"/>
      <c r="S238" s="419"/>
      <c r="T238" s="415"/>
    </row>
    <row r="239" spans="2:20" x14ac:dyDescent="0.25">
      <c r="B239" s="732"/>
      <c r="C239" s="733"/>
      <c r="D239" s="734"/>
      <c r="E239" s="734"/>
      <c r="F239" s="735"/>
      <c r="G239" s="735"/>
      <c r="H239" s="736"/>
      <c r="I239" s="737"/>
      <c r="J239" s="736"/>
      <c r="K239" s="737"/>
      <c r="L239" s="737"/>
      <c r="O239" s="416"/>
      <c r="Q239" s="417"/>
      <c r="R239" s="418"/>
      <c r="S239" s="419"/>
      <c r="T239" s="415"/>
    </row>
    <row r="240" spans="2:20" x14ac:dyDescent="0.25">
      <c r="B240" s="732"/>
      <c r="C240" s="733"/>
      <c r="D240" s="734"/>
      <c r="E240" s="734"/>
      <c r="F240" s="735"/>
      <c r="G240" s="735"/>
      <c r="H240" s="737"/>
      <c r="I240" s="737"/>
      <c r="J240" s="737"/>
      <c r="K240" s="737"/>
      <c r="L240" s="737"/>
      <c r="O240" s="416"/>
      <c r="Q240" s="417"/>
      <c r="R240" s="418"/>
      <c r="S240" s="419"/>
      <c r="T240" s="415"/>
    </row>
    <row r="241" spans="2:20" x14ac:dyDescent="0.25">
      <c r="B241" s="732"/>
      <c r="C241" s="733"/>
      <c r="D241" s="734"/>
      <c r="E241" s="734"/>
      <c r="F241" s="735"/>
      <c r="G241" s="734"/>
      <c r="H241" s="737"/>
      <c r="I241" s="738"/>
      <c r="J241" s="737"/>
      <c r="K241" s="734"/>
      <c r="L241" s="737"/>
      <c r="O241" s="416"/>
      <c r="Q241" s="417"/>
      <c r="R241" s="418"/>
      <c r="S241" s="419"/>
      <c r="T241" s="415"/>
    </row>
    <row r="242" spans="2:20" x14ac:dyDescent="0.25">
      <c r="B242" s="732"/>
      <c r="C242" s="733"/>
      <c r="D242" s="734"/>
      <c r="E242" s="734"/>
      <c r="F242" s="735"/>
      <c r="G242" s="735"/>
      <c r="H242" s="736"/>
      <c r="I242" s="737"/>
      <c r="J242" s="736"/>
      <c r="K242" s="737"/>
      <c r="L242" s="737"/>
      <c r="O242" s="416"/>
      <c r="Q242" s="417"/>
      <c r="R242" s="418"/>
      <c r="S242" s="419"/>
      <c r="T242" s="415"/>
    </row>
    <row r="243" spans="2:20" x14ac:dyDescent="0.25">
      <c r="B243" s="732"/>
      <c r="C243" s="733"/>
      <c r="D243" s="734"/>
      <c r="E243" s="734"/>
      <c r="F243" s="735"/>
      <c r="G243" s="735"/>
      <c r="H243" s="736"/>
      <c r="I243" s="737"/>
      <c r="J243" s="736"/>
      <c r="K243" s="737"/>
      <c r="L243" s="737"/>
      <c r="O243" s="416"/>
      <c r="Q243" s="417"/>
      <c r="R243" s="418"/>
      <c r="S243" s="419"/>
      <c r="T243" s="415"/>
    </row>
    <row r="244" spans="2:20" x14ac:dyDescent="0.25">
      <c r="B244" s="732"/>
      <c r="C244" s="733"/>
      <c r="D244" s="734"/>
      <c r="E244" s="734"/>
      <c r="F244" s="735"/>
      <c r="G244" s="735"/>
      <c r="H244" s="736"/>
      <c r="I244" s="737"/>
      <c r="J244" s="736"/>
      <c r="K244" s="737"/>
      <c r="L244" s="737"/>
      <c r="O244" s="416"/>
      <c r="Q244" s="417"/>
      <c r="R244" s="418"/>
      <c r="S244" s="419"/>
      <c r="T244" s="415"/>
    </row>
    <row r="245" spans="2:20" x14ac:dyDescent="0.25">
      <c r="B245" s="732"/>
      <c r="C245" s="733"/>
      <c r="D245" s="734"/>
      <c r="E245" s="734"/>
      <c r="F245" s="735"/>
      <c r="G245" s="734"/>
      <c r="H245" s="737"/>
      <c r="I245" s="737"/>
      <c r="J245" s="737"/>
      <c r="K245" s="734"/>
      <c r="L245" s="737"/>
      <c r="O245" s="416"/>
      <c r="Q245" s="417"/>
      <c r="R245" s="418"/>
      <c r="S245" s="419"/>
      <c r="T245" s="415"/>
    </row>
    <row r="246" spans="2:20" x14ac:dyDescent="0.25">
      <c r="B246" s="732"/>
      <c r="C246" s="733"/>
      <c r="D246" s="734"/>
      <c r="E246" s="734"/>
      <c r="F246" s="735"/>
      <c r="G246" s="734"/>
      <c r="H246" s="737"/>
      <c r="I246" s="737"/>
      <c r="J246" s="737"/>
      <c r="K246" s="734"/>
      <c r="L246" s="737"/>
      <c r="O246" s="416"/>
      <c r="Q246" s="417"/>
      <c r="R246" s="418"/>
      <c r="S246" s="419"/>
      <c r="T246" s="415"/>
    </row>
    <row r="247" spans="2:20" x14ac:dyDescent="0.25">
      <c r="B247" s="732"/>
      <c r="C247" s="733"/>
      <c r="D247" s="734"/>
      <c r="E247" s="734"/>
      <c r="F247" s="735"/>
      <c r="G247" s="734"/>
      <c r="H247" s="736"/>
      <c r="I247" s="734"/>
      <c r="J247" s="736"/>
      <c r="K247" s="734"/>
      <c r="L247" s="1346"/>
      <c r="O247" s="416"/>
      <c r="Q247" s="417"/>
      <c r="R247" s="418"/>
      <c r="S247" s="419"/>
      <c r="T247" s="415"/>
    </row>
    <row r="248" spans="2:20" x14ac:dyDescent="0.25">
      <c r="B248" s="732"/>
      <c r="C248" s="733"/>
      <c r="D248" s="734"/>
      <c r="E248" s="734"/>
      <c r="F248" s="735"/>
      <c r="G248" s="734"/>
      <c r="H248" s="736"/>
      <c r="I248" s="734"/>
      <c r="J248" s="736"/>
      <c r="K248" s="734"/>
      <c r="L248" s="1346"/>
      <c r="O248" s="416"/>
      <c r="Q248" s="417"/>
      <c r="R248" s="418"/>
      <c r="S248" s="419"/>
      <c r="T248" s="415"/>
    </row>
    <row r="249" spans="2:20" x14ac:dyDescent="0.25">
      <c r="B249" s="732"/>
      <c r="C249" s="733"/>
      <c r="D249" s="734"/>
      <c r="E249" s="734"/>
      <c r="F249" s="735"/>
      <c r="G249" s="734"/>
      <c r="H249" s="737"/>
      <c r="I249" s="734"/>
      <c r="J249" s="737"/>
      <c r="K249" s="734"/>
      <c r="L249" s="737"/>
      <c r="O249" s="416"/>
      <c r="Q249" s="417"/>
      <c r="R249" s="418"/>
      <c r="S249" s="419"/>
      <c r="T249" s="415"/>
    </row>
    <row r="250" spans="2:20" x14ac:dyDescent="0.25">
      <c r="B250" s="732"/>
      <c r="C250" s="733"/>
      <c r="D250" s="734"/>
      <c r="E250" s="734"/>
      <c r="F250" s="735"/>
      <c r="G250" s="734"/>
      <c r="H250" s="737"/>
      <c r="I250" s="734"/>
      <c r="J250" s="737"/>
      <c r="K250" s="734"/>
      <c r="L250" s="737"/>
      <c r="O250" s="416"/>
      <c r="Q250" s="417"/>
      <c r="R250" s="418"/>
      <c r="S250" s="419"/>
      <c r="T250" s="415"/>
    </row>
    <row r="251" spans="2:20" x14ac:dyDescent="0.25">
      <c r="B251" s="732"/>
      <c r="C251" s="733"/>
      <c r="D251" s="734"/>
      <c r="E251" s="734"/>
      <c r="F251" s="735"/>
      <c r="G251" s="734"/>
      <c r="H251" s="737"/>
      <c r="I251" s="737"/>
      <c r="J251" s="737"/>
      <c r="K251" s="734"/>
      <c r="L251" s="737"/>
      <c r="O251" s="416"/>
      <c r="Q251" s="417"/>
      <c r="R251" s="418"/>
      <c r="S251" s="419"/>
      <c r="T251" s="415"/>
    </row>
    <row r="252" spans="2:20" x14ac:dyDescent="0.25">
      <c r="B252" s="732"/>
      <c r="C252" s="733"/>
      <c r="D252" s="734"/>
      <c r="E252" s="734"/>
      <c r="F252" s="735"/>
      <c r="G252" s="734"/>
      <c r="H252" s="736"/>
      <c r="I252" s="737"/>
      <c r="J252" s="736"/>
      <c r="K252" s="734"/>
      <c r="L252" s="737"/>
      <c r="O252" s="416"/>
      <c r="Q252" s="417"/>
      <c r="R252" s="418"/>
      <c r="S252" s="419"/>
      <c r="T252" s="415"/>
    </row>
    <row r="253" spans="2:20" x14ac:dyDescent="0.25">
      <c r="B253" s="732"/>
      <c r="C253" s="733"/>
      <c r="D253" s="734"/>
      <c r="E253" s="734"/>
      <c r="F253" s="735"/>
      <c r="G253" s="735"/>
      <c r="H253" s="736"/>
      <c r="I253" s="737"/>
      <c r="J253" s="736"/>
      <c r="K253" s="735"/>
      <c r="L253" s="737"/>
      <c r="O253" s="416"/>
      <c r="Q253" s="417"/>
      <c r="R253" s="418"/>
      <c r="S253" s="419"/>
      <c r="T253" s="415"/>
    </row>
    <row r="254" spans="2:20" x14ac:dyDescent="0.25">
      <c r="B254" s="1348"/>
      <c r="C254" s="1348"/>
      <c r="D254" s="1348"/>
      <c r="E254" s="1348"/>
      <c r="F254" s="1348"/>
      <c r="G254" s="1348"/>
      <c r="H254" s="1348"/>
      <c r="I254" s="1348"/>
      <c r="J254" s="1348"/>
      <c r="K254" s="1348"/>
      <c r="L254" s="1348"/>
      <c r="O254" s="416"/>
      <c r="Q254" s="417"/>
      <c r="R254" s="418"/>
      <c r="S254" s="419"/>
      <c r="T254" s="415"/>
    </row>
    <row r="255" spans="2:20" x14ac:dyDescent="0.25">
      <c r="O255" s="416"/>
      <c r="Q255" s="417"/>
      <c r="R255" s="418"/>
      <c r="S255" s="419"/>
      <c r="T255" s="415"/>
    </row>
    <row r="256" spans="2:20" x14ac:dyDescent="0.25">
      <c r="B256" s="420"/>
    </row>
    <row r="257" spans="2:13" x14ac:dyDescent="0.25">
      <c r="B257" s="420"/>
    </row>
    <row r="258" spans="2:13" x14ac:dyDescent="0.25">
      <c r="B258" s="420"/>
    </row>
    <row r="259" spans="2:13" x14ac:dyDescent="0.25">
      <c r="B259" s="420"/>
    </row>
    <row r="264" spans="2:13" x14ac:dyDescent="0.25">
      <c r="M264" s="421"/>
    </row>
    <row r="265" spans="2:13" x14ac:dyDescent="0.25">
      <c r="M265" s="421"/>
    </row>
    <row r="266" spans="2:13" x14ac:dyDescent="0.25">
      <c r="M266" s="421"/>
    </row>
    <row r="272" spans="2:13" x14ac:dyDescent="0.25">
      <c r="M272" s="422"/>
    </row>
  </sheetData>
  <sheetProtection algorithmName="SHA-512" hashValue="bARNSoXsG3S7ExkXduXJ/gxQDoMmYud8D0fVMmnoVpcWQg0jHxqbgZazNAqs1OKNaCa8TCT2ya4XA2nac4TPdQ==" saltValue="dbNW2sFUgAolnik0IKaDiQ==" spinCount="100000" sheet="1" objects="1" scenarios="1"/>
  <protectedRanges>
    <protectedRange sqref="I95" name="Intervalo1"/>
  </protectedRanges>
  <mergeCells count="181">
    <mergeCell ref="AW180:AW187"/>
    <mergeCell ref="AE180:AE187"/>
    <mergeCell ref="AW131:AW135"/>
    <mergeCell ref="P165:P169"/>
    <mergeCell ref="Q165:Q169"/>
    <mergeCell ref="R165:R169"/>
    <mergeCell ref="U165:U169"/>
    <mergeCell ref="V165:V169"/>
    <mergeCell ref="N146:Q146"/>
    <mergeCell ref="N149:N154"/>
    <mergeCell ref="Q180:Q187"/>
    <mergeCell ref="R180:R187"/>
    <mergeCell ref="AF180:AF187"/>
    <mergeCell ref="AV180:AV187"/>
    <mergeCell ref="W180:W187"/>
    <mergeCell ref="Z180:Z187"/>
    <mergeCell ref="Z165:Z169"/>
    <mergeCell ref="AC165:AC169"/>
    <mergeCell ref="AV165:AV169"/>
    <mergeCell ref="Q149:Q154"/>
    <mergeCell ref="R149:R154"/>
    <mergeCell ref="U149:U154"/>
    <mergeCell ref="V149:V154"/>
    <mergeCell ref="N180:N187"/>
    <mergeCell ref="U180:U187"/>
    <mergeCell ref="N43:AV43"/>
    <mergeCell ref="AD25:AD29"/>
    <mergeCell ref="AE25:AE29"/>
    <mergeCell ref="AF25:AF29"/>
    <mergeCell ref="AV25:AV29"/>
    <mergeCell ref="V44:V48"/>
    <mergeCell ref="W44:W48"/>
    <mergeCell ref="Z44:Z48"/>
    <mergeCell ref="N40:Q40"/>
    <mergeCell ref="AC44:AC48"/>
    <mergeCell ref="V111:V117"/>
    <mergeCell ref="Z131:Z135"/>
    <mergeCell ref="AC131:AC135"/>
    <mergeCell ref="AD131:AD135"/>
    <mergeCell ref="AE131:AE135"/>
    <mergeCell ref="AF131:AF135"/>
    <mergeCell ref="AV131:AV135"/>
    <mergeCell ref="N125:Q125"/>
    <mergeCell ref="N71:Q71"/>
    <mergeCell ref="N85:Q85"/>
    <mergeCell ref="N87:AV87"/>
    <mergeCell ref="N58:N62"/>
    <mergeCell ref="P58:P62"/>
    <mergeCell ref="N24:AV24"/>
    <mergeCell ref="N22:Q22"/>
    <mergeCell ref="N10:N15"/>
    <mergeCell ref="P10:P15"/>
    <mergeCell ref="Q10:Q15"/>
    <mergeCell ref="R10:R15"/>
    <mergeCell ref="U10:U15"/>
    <mergeCell ref="V10:V15"/>
    <mergeCell ref="W10:W15"/>
    <mergeCell ref="AF10:AF15"/>
    <mergeCell ref="AE10:AE15"/>
    <mergeCell ref="H7:J7"/>
    <mergeCell ref="AY17:BB17"/>
    <mergeCell ref="AY18:BQ18"/>
    <mergeCell ref="AC3:AC7"/>
    <mergeCell ref="AD3:AD7"/>
    <mergeCell ref="AE3:AE7"/>
    <mergeCell ref="AF3:AF7"/>
    <mergeCell ref="AV3:AV7"/>
    <mergeCell ref="AW3:AW7"/>
    <mergeCell ref="B1:L6"/>
    <mergeCell ref="N2:AV2"/>
    <mergeCell ref="N3:N7"/>
    <mergeCell ref="P3:P7"/>
    <mergeCell ref="Q3:Q7"/>
    <mergeCell ref="R3:R7"/>
    <mergeCell ref="U3:U7"/>
    <mergeCell ref="V3:V7"/>
    <mergeCell ref="W3:W7"/>
    <mergeCell ref="Z3:Z7"/>
    <mergeCell ref="N9:AV9"/>
    <mergeCell ref="Z10:Z15"/>
    <mergeCell ref="AC10:AC15"/>
    <mergeCell ref="AV10:AV15"/>
    <mergeCell ref="AD10:AD15"/>
    <mergeCell ref="B254:L254"/>
    <mergeCell ref="N147:Q147"/>
    <mergeCell ref="V180:V187"/>
    <mergeCell ref="P180:P187"/>
    <mergeCell ref="L247:L248"/>
    <mergeCell ref="L230:L231"/>
    <mergeCell ref="V197:V203"/>
    <mergeCell ref="W197:W203"/>
    <mergeCell ref="N210:Q210"/>
    <mergeCell ref="P197:P203"/>
    <mergeCell ref="Q197:Q203"/>
    <mergeCell ref="R197:R203"/>
    <mergeCell ref="U197:U203"/>
    <mergeCell ref="N178:Q178"/>
    <mergeCell ref="N164:AW164"/>
    <mergeCell ref="N161:Q161"/>
    <mergeCell ref="P149:P154"/>
    <mergeCell ref="AV149:AV154"/>
    <mergeCell ref="N165:N169"/>
    <mergeCell ref="AC180:AC187"/>
    <mergeCell ref="AD180:AD187"/>
    <mergeCell ref="AW149:AW154"/>
    <mergeCell ref="AV197:AV203"/>
    <mergeCell ref="AW165:AW169"/>
    <mergeCell ref="Z197:Z203"/>
    <mergeCell ref="AC197:AC203"/>
    <mergeCell ref="AD197:AD203"/>
    <mergeCell ref="AD165:AD169"/>
    <mergeCell ref="AE165:AE169"/>
    <mergeCell ref="AF165:AF169"/>
    <mergeCell ref="AE197:AE203"/>
    <mergeCell ref="AF197:AF203"/>
    <mergeCell ref="N98:Q98"/>
    <mergeCell ref="W111:W117"/>
    <mergeCell ref="Z111:Z117"/>
    <mergeCell ref="Z149:Z154"/>
    <mergeCell ref="AC149:AC154"/>
    <mergeCell ref="AD149:AD154"/>
    <mergeCell ref="AE149:AE154"/>
    <mergeCell ref="AF149:AF154"/>
    <mergeCell ref="AE111:AE117"/>
    <mergeCell ref="AF111:AF117"/>
    <mergeCell ref="N148:AW148"/>
    <mergeCell ref="N111:N117"/>
    <mergeCell ref="P111:P117"/>
    <mergeCell ref="Q111:Q117"/>
    <mergeCell ref="R111:R117"/>
    <mergeCell ref="U111:U117"/>
    <mergeCell ref="AW197:AW203"/>
    <mergeCell ref="N197:N203"/>
    <mergeCell ref="W25:W29"/>
    <mergeCell ref="Z25:Z29"/>
    <mergeCell ref="AC25:AC29"/>
    <mergeCell ref="AD44:AD48"/>
    <mergeCell ref="AE44:AE48"/>
    <mergeCell ref="N44:N48"/>
    <mergeCell ref="P44:P48"/>
    <mergeCell ref="Q44:Q48"/>
    <mergeCell ref="R44:R48"/>
    <mergeCell ref="U44:U48"/>
    <mergeCell ref="Q25:Q29"/>
    <mergeCell ref="R25:R29"/>
    <mergeCell ref="U25:U29"/>
    <mergeCell ref="V25:V29"/>
    <mergeCell ref="N25:N29"/>
    <mergeCell ref="P25:P29"/>
    <mergeCell ref="Z58:Z62"/>
    <mergeCell ref="N57:AV57"/>
    <mergeCell ref="W165:W169"/>
    <mergeCell ref="AC111:AC117"/>
    <mergeCell ref="AD111:AD117"/>
    <mergeCell ref="W149:W154"/>
    <mergeCell ref="B95:K95"/>
    <mergeCell ref="N131:N135"/>
    <mergeCell ref="P131:P135"/>
    <mergeCell ref="Q131:Q135"/>
    <mergeCell ref="R131:R135"/>
    <mergeCell ref="U131:U135"/>
    <mergeCell ref="V131:V135"/>
    <mergeCell ref="N130:AW130"/>
    <mergeCell ref="N110:AW110"/>
    <mergeCell ref="AW111:AW117"/>
    <mergeCell ref="AV111:AV117"/>
    <mergeCell ref="W131:W135"/>
    <mergeCell ref="AF44:AF48"/>
    <mergeCell ref="AV44:AV48"/>
    <mergeCell ref="AC58:AC62"/>
    <mergeCell ref="AD58:AD62"/>
    <mergeCell ref="AE58:AE62"/>
    <mergeCell ref="AF58:AF62"/>
    <mergeCell ref="AV58:AV62"/>
    <mergeCell ref="N56:Q56"/>
    <mergeCell ref="N55:Q55"/>
    <mergeCell ref="Q58:Q62"/>
    <mergeCell ref="R58:R62"/>
    <mergeCell ref="U58:U62"/>
    <mergeCell ref="V58:V62"/>
    <mergeCell ref="W58:W62"/>
  </mergeCells>
  <printOptions horizontalCentered="1"/>
  <pageMargins left="0.19685039370078741" right="0.19685039370078741" top="0" bottom="0" header="0.31496062992125984" footer="0.31496062992125984"/>
  <pageSetup paperSize="9" scale="70" fitToHeight="0" orientation="portrait" horizontalDpi="4294967293" verticalDpi="4294967293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140"/>
  <sheetViews>
    <sheetView zoomScaleNormal="100" workbookViewId="0">
      <selection activeCell="R14" sqref="R14"/>
    </sheetView>
  </sheetViews>
  <sheetFormatPr defaultRowHeight="12.75" x14ac:dyDescent="0.2"/>
  <cols>
    <col min="1" max="1" width="2.42578125" style="741" customWidth="1"/>
    <col min="2" max="2" width="4.140625" style="741" customWidth="1"/>
    <col min="3" max="3" width="12.5703125" style="741" customWidth="1"/>
    <col min="4" max="4" width="7.28515625" style="741" customWidth="1"/>
    <col min="5" max="5" width="9" style="741" customWidth="1"/>
    <col min="6" max="6" width="19.28515625" style="741" customWidth="1"/>
    <col min="7" max="7" width="3" style="741" customWidth="1"/>
    <col min="8" max="8" width="4" style="741" customWidth="1"/>
    <col min="9" max="9" width="3.140625" style="741" customWidth="1"/>
    <col min="10" max="10" width="20.5703125" style="741" customWidth="1"/>
    <col min="11" max="11" width="14.140625" style="741" customWidth="1"/>
    <col min="12" max="12" width="4.28515625" style="741" customWidth="1"/>
    <col min="13" max="13" width="14.85546875" style="741" bestFit="1" customWidth="1"/>
    <col min="14" max="14" width="12.42578125" style="741" customWidth="1"/>
    <col min="15" max="16" width="10.140625" style="741" bestFit="1" customWidth="1"/>
    <col min="17" max="17" width="10.5703125" style="741" bestFit="1" customWidth="1"/>
    <col min="18" max="18" width="7" style="741" customWidth="1"/>
    <col min="19" max="19" width="5.7109375" style="741" customWidth="1"/>
    <col min="20" max="20" width="5.42578125" style="741" customWidth="1"/>
    <col min="21" max="21" width="5.85546875" style="741" bestFit="1" customWidth="1"/>
    <col min="22" max="22" width="5.7109375" style="741" bestFit="1" customWidth="1"/>
    <col min="23" max="23" width="11.28515625" style="741" customWidth="1"/>
    <col min="24" max="24" width="17.7109375" style="741" customWidth="1"/>
    <col min="25" max="25" width="13.7109375" style="741" customWidth="1"/>
    <col min="26" max="26" width="10.5703125" style="741" bestFit="1" customWidth="1"/>
    <col min="27" max="257" width="9.140625" style="741"/>
    <col min="258" max="258" width="3" style="741" bestFit="1" customWidth="1"/>
    <col min="259" max="259" width="12.5703125" style="741" customWidth="1"/>
    <col min="260" max="260" width="14.140625" style="741" customWidth="1"/>
    <col min="261" max="261" width="9.42578125" style="741" bestFit="1" customWidth="1"/>
    <col min="262" max="262" width="15.85546875" style="741" customWidth="1"/>
    <col min="263" max="263" width="3" style="741" customWidth="1"/>
    <col min="264" max="264" width="4" style="741" customWidth="1"/>
    <col min="265" max="265" width="3.140625" style="741" customWidth="1"/>
    <col min="266" max="266" width="16.140625" style="741" customWidth="1"/>
    <col min="267" max="267" width="10.28515625" style="741" customWidth="1"/>
    <col min="268" max="270" width="12.42578125" style="741" customWidth="1"/>
    <col min="271" max="271" width="9.140625" style="741"/>
    <col min="272" max="272" width="9.28515625" style="741" bestFit="1" customWidth="1"/>
    <col min="273" max="273" width="8.28515625" style="741" customWidth="1"/>
    <col min="274" max="274" width="6" style="741" customWidth="1"/>
    <col min="275" max="275" width="5.7109375" style="741" customWidth="1"/>
    <col min="276" max="276" width="5.42578125" style="741" customWidth="1"/>
    <col min="277" max="277" width="5.85546875" style="741" bestFit="1" customWidth="1"/>
    <col min="278" max="278" width="5.7109375" style="741" bestFit="1" customWidth="1"/>
    <col min="279" max="279" width="5.28515625" style="741" customWidth="1"/>
    <col min="280" max="280" width="5.28515625" style="741" bestFit="1" customWidth="1"/>
    <col min="281" max="513" width="9.140625" style="741"/>
    <col min="514" max="514" width="3" style="741" bestFit="1" customWidth="1"/>
    <col min="515" max="515" width="12.5703125" style="741" customWidth="1"/>
    <col min="516" max="516" width="14.140625" style="741" customWidth="1"/>
    <col min="517" max="517" width="9.42578125" style="741" bestFit="1" customWidth="1"/>
    <col min="518" max="518" width="15.85546875" style="741" customWidth="1"/>
    <col min="519" max="519" width="3" style="741" customWidth="1"/>
    <col min="520" max="520" width="4" style="741" customWidth="1"/>
    <col min="521" max="521" width="3.140625" style="741" customWidth="1"/>
    <col min="522" max="522" width="16.140625" style="741" customWidth="1"/>
    <col min="523" max="523" width="10.28515625" style="741" customWidth="1"/>
    <col min="524" max="526" width="12.42578125" style="741" customWidth="1"/>
    <col min="527" max="527" width="9.140625" style="741"/>
    <col min="528" max="528" width="9.28515625" style="741" bestFit="1" customWidth="1"/>
    <col min="529" max="529" width="8.28515625" style="741" customWidth="1"/>
    <col min="530" max="530" width="6" style="741" customWidth="1"/>
    <col min="531" max="531" width="5.7109375" style="741" customWidth="1"/>
    <col min="532" max="532" width="5.42578125" style="741" customWidth="1"/>
    <col min="533" max="533" width="5.85546875" style="741" bestFit="1" customWidth="1"/>
    <col min="534" max="534" width="5.7109375" style="741" bestFit="1" customWidth="1"/>
    <col min="535" max="535" width="5.28515625" style="741" customWidth="1"/>
    <col min="536" max="536" width="5.28515625" style="741" bestFit="1" customWidth="1"/>
    <col min="537" max="769" width="9.140625" style="741"/>
    <col min="770" max="770" width="3" style="741" bestFit="1" customWidth="1"/>
    <col min="771" max="771" width="12.5703125" style="741" customWidth="1"/>
    <col min="772" max="772" width="14.140625" style="741" customWidth="1"/>
    <col min="773" max="773" width="9.42578125" style="741" bestFit="1" customWidth="1"/>
    <col min="774" max="774" width="15.85546875" style="741" customWidth="1"/>
    <col min="775" max="775" width="3" style="741" customWidth="1"/>
    <col min="776" max="776" width="4" style="741" customWidth="1"/>
    <col min="777" max="777" width="3.140625" style="741" customWidth="1"/>
    <col min="778" max="778" width="16.140625" style="741" customWidth="1"/>
    <col min="779" max="779" width="10.28515625" style="741" customWidth="1"/>
    <col min="780" max="782" width="12.42578125" style="741" customWidth="1"/>
    <col min="783" max="783" width="9.140625" style="741"/>
    <col min="784" max="784" width="9.28515625" style="741" bestFit="1" customWidth="1"/>
    <col min="785" max="785" width="8.28515625" style="741" customWidth="1"/>
    <col min="786" max="786" width="6" style="741" customWidth="1"/>
    <col min="787" max="787" width="5.7109375" style="741" customWidth="1"/>
    <col min="788" max="788" width="5.42578125" style="741" customWidth="1"/>
    <col min="789" max="789" width="5.85546875" style="741" bestFit="1" customWidth="1"/>
    <col min="790" max="790" width="5.7109375" style="741" bestFit="1" customWidth="1"/>
    <col min="791" max="791" width="5.28515625" style="741" customWidth="1"/>
    <col min="792" max="792" width="5.28515625" style="741" bestFit="1" customWidth="1"/>
    <col min="793" max="1025" width="9.140625" style="741"/>
    <col min="1026" max="1026" width="3" style="741" bestFit="1" customWidth="1"/>
    <col min="1027" max="1027" width="12.5703125" style="741" customWidth="1"/>
    <col min="1028" max="1028" width="14.140625" style="741" customWidth="1"/>
    <col min="1029" max="1029" width="9.42578125" style="741" bestFit="1" customWidth="1"/>
    <col min="1030" max="1030" width="15.85546875" style="741" customWidth="1"/>
    <col min="1031" max="1031" width="3" style="741" customWidth="1"/>
    <col min="1032" max="1032" width="4" style="741" customWidth="1"/>
    <col min="1033" max="1033" width="3.140625" style="741" customWidth="1"/>
    <col min="1034" max="1034" width="16.140625" style="741" customWidth="1"/>
    <col min="1035" max="1035" width="10.28515625" style="741" customWidth="1"/>
    <col min="1036" max="1038" width="12.42578125" style="741" customWidth="1"/>
    <col min="1039" max="1039" width="9.140625" style="741"/>
    <col min="1040" max="1040" width="9.28515625" style="741" bestFit="1" customWidth="1"/>
    <col min="1041" max="1041" width="8.28515625" style="741" customWidth="1"/>
    <col min="1042" max="1042" width="6" style="741" customWidth="1"/>
    <col min="1043" max="1043" width="5.7109375" style="741" customWidth="1"/>
    <col min="1044" max="1044" width="5.42578125" style="741" customWidth="1"/>
    <col min="1045" max="1045" width="5.85546875" style="741" bestFit="1" customWidth="1"/>
    <col min="1046" max="1046" width="5.7109375" style="741" bestFit="1" customWidth="1"/>
    <col min="1047" max="1047" width="5.28515625" style="741" customWidth="1"/>
    <col min="1048" max="1048" width="5.28515625" style="741" bestFit="1" customWidth="1"/>
    <col min="1049" max="1281" width="9.140625" style="741"/>
    <col min="1282" max="1282" width="3" style="741" bestFit="1" customWidth="1"/>
    <col min="1283" max="1283" width="12.5703125" style="741" customWidth="1"/>
    <col min="1284" max="1284" width="14.140625" style="741" customWidth="1"/>
    <col min="1285" max="1285" width="9.42578125" style="741" bestFit="1" customWidth="1"/>
    <col min="1286" max="1286" width="15.85546875" style="741" customWidth="1"/>
    <col min="1287" max="1287" width="3" style="741" customWidth="1"/>
    <col min="1288" max="1288" width="4" style="741" customWidth="1"/>
    <col min="1289" max="1289" width="3.140625" style="741" customWidth="1"/>
    <col min="1290" max="1290" width="16.140625" style="741" customWidth="1"/>
    <col min="1291" max="1291" width="10.28515625" style="741" customWidth="1"/>
    <col min="1292" max="1294" width="12.42578125" style="741" customWidth="1"/>
    <col min="1295" max="1295" width="9.140625" style="741"/>
    <col min="1296" max="1296" width="9.28515625" style="741" bestFit="1" customWidth="1"/>
    <col min="1297" max="1297" width="8.28515625" style="741" customWidth="1"/>
    <col min="1298" max="1298" width="6" style="741" customWidth="1"/>
    <col min="1299" max="1299" width="5.7109375" style="741" customWidth="1"/>
    <col min="1300" max="1300" width="5.42578125" style="741" customWidth="1"/>
    <col min="1301" max="1301" width="5.85546875" style="741" bestFit="1" customWidth="1"/>
    <col min="1302" max="1302" width="5.7109375" style="741" bestFit="1" customWidth="1"/>
    <col min="1303" max="1303" width="5.28515625" style="741" customWidth="1"/>
    <col min="1304" max="1304" width="5.28515625" style="741" bestFit="1" customWidth="1"/>
    <col min="1305" max="1537" width="9.140625" style="741"/>
    <col min="1538" max="1538" width="3" style="741" bestFit="1" customWidth="1"/>
    <col min="1539" max="1539" width="12.5703125" style="741" customWidth="1"/>
    <col min="1540" max="1540" width="14.140625" style="741" customWidth="1"/>
    <col min="1541" max="1541" width="9.42578125" style="741" bestFit="1" customWidth="1"/>
    <col min="1542" max="1542" width="15.85546875" style="741" customWidth="1"/>
    <col min="1543" max="1543" width="3" style="741" customWidth="1"/>
    <col min="1544" max="1544" width="4" style="741" customWidth="1"/>
    <col min="1545" max="1545" width="3.140625" style="741" customWidth="1"/>
    <col min="1546" max="1546" width="16.140625" style="741" customWidth="1"/>
    <col min="1547" max="1547" width="10.28515625" style="741" customWidth="1"/>
    <col min="1548" max="1550" width="12.42578125" style="741" customWidth="1"/>
    <col min="1551" max="1551" width="9.140625" style="741"/>
    <col min="1552" max="1552" width="9.28515625" style="741" bestFit="1" customWidth="1"/>
    <col min="1553" max="1553" width="8.28515625" style="741" customWidth="1"/>
    <col min="1554" max="1554" width="6" style="741" customWidth="1"/>
    <col min="1555" max="1555" width="5.7109375" style="741" customWidth="1"/>
    <col min="1556" max="1556" width="5.42578125" style="741" customWidth="1"/>
    <col min="1557" max="1557" width="5.85546875" style="741" bestFit="1" customWidth="1"/>
    <col min="1558" max="1558" width="5.7109375" style="741" bestFit="1" customWidth="1"/>
    <col min="1559" max="1559" width="5.28515625" style="741" customWidth="1"/>
    <col min="1560" max="1560" width="5.28515625" style="741" bestFit="1" customWidth="1"/>
    <col min="1561" max="1793" width="9.140625" style="741"/>
    <col min="1794" max="1794" width="3" style="741" bestFit="1" customWidth="1"/>
    <col min="1795" max="1795" width="12.5703125" style="741" customWidth="1"/>
    <col min="1796" max="1796" width="14.140625" style="741" customWidth="1"/>
    <col min="1797" max="1797" width="9.42578125" style="741" bestFit="1" customWidth="1"/>
    <col min="1798" max="1798" width="15.85546875" style="741" customWidth="1"/>
    <col min="1799" max="1799" width="3" style="741" customWidth="1"/>
    <col min="1800" max="1800" width="4" style="741" customWidth="1"/>
    <col min="1801" max="1801" width="3.140625" style="741" customWidth="1"/>
    <col min="1802" max="1802" width="16.140625" style="741" customWidth="1"/>
    <col min="1803" max="1803" width="10.28515625" style="741" customWidth="1"/>
    <col min="1804" max="1806" width="12.42578125" style="741" customWidth="1"/>
    <col min="1807" max="1807" width="9.140625" style="741"/>
    <col min="1808" max="1808" width="9.28515625" style="741" bestFit="1" customWidth="1"/>
    <col min="1809" max="1809" width="8.28515625" style="741" customWidth="1"/>
    <col min="1810" max="1810" width="6" style="741" customWidth="1"/>
    <col min="1811" max="1811" width="5.7109375" style="741" customWidth="1"/>
    <col min="1812" max="1812" width="5.42578125" style="741" customWidth="1"/>
    <col min="1813" max="1813" width="5.85546875" style="741" bestFit="1" customWidth="1"/>
    <col min="1814" max="1814" width="5.7109375" style="741" bestFit="1" customWidth="1"/>
    <col min="1815" max="1815" width="5.28515625" style="741" customWidth="1"/>
    <col min="1816" max="1816" width="5.28515625" style="741" bestFit="1" customWidth="1"/>
    <col min="1817" max="2049" width="9.140625" style="741"/>
    <col min="2050" max="2050" width="3" style="741" bestFit="1" customWidth="1"/>
    <col min="2051" max="2051" width="12.5703125" style="741" customWidth="1"/>
    <col min="2052" max="2052" width="14.140625" style="741" customWidth="1"/>
    <col min="2053" max="2053" width="9.42578125" style="741" bestFit="1" customWidth="1"/>
    <col min="2054" max="2054" width="15.85546875" style="741" customWidth="1"/>
    <col min="2055" max="2055" width="3" style="741" customWidth="1"/>
    <col min="2056" max="2056" width="4" style="741" customWidth="1"/>
    <col min="2057" max="2057" width="3.140625" style="741" customWidth="1"/>
    <col min="2058" max="2058" width="16.140625" style="741" customWidth="1"/>
    <col min="2059" max="2059" width="10.28515625" style="741" customWidth="1"/>
    <col min="2060" max="2062" width="12.42578125" style="741" customWidth="1"/>
    <col min="2063" max="2063" width="9.140625" style="741"/>
    <col min="2064" max="2064" width="9.28515625" style="741" bestFit="1" customWidth="1"/>
    <col min="2065" max="2065" width="8.28515625" style="741" customWidth="1"/>
    <col min="2066" max="2066" width="6" style="741" customWidth="1"/>
    <col min="2067" max="2067" width="5.7109375" style="741" customWidth="1"/>
    <col min="2068" max="2068" width="5.42578125" style="741" customWidth="1"/>
    <col min="2069" max="2069" width="5.85546875" style="741" bestFit="1" customWidth="1"/>
    <col min="2070" max="2070" width="5.7109375" style="741" bestFit="1" customWidth="1"/>
    <col min="2071" max="2071" width="5.28515625" style="741" customWidth="1"/>
    <col min="2072" max="2072" width="5.28515625" style="741" bestFit="1" customWidth="1"/>
    <col min="2073" max="2305" width="9.140625" style="741"/>
    <col min="2306" max="2306" width="3" style="741" bestFit="1" customWidth="1"/>
    <col min="2307" max="2307" width="12.5703125" style="741" customWidth="1"/>
    <col min="2308" max="2308" width="14.140625" style="741" customWidth="1"/>
    <col min="2309" max="2309" width="9.42578125" style="741" bestFit="1" customWidth="1"/>
    <col min="2310" max="2310" width="15.85546875" style="741" customWidth="1"/>
    <col min="2311" max="2311" width="3" style="741" customWidth="1"/>
    <col min="2312" max="2312" width="4" style="741" customWidth="1"/>
    <col min="2313" max="2313" width="3.140625" style="741" customWidth="1"/>
    <col min="2314" max="2314" width="16.140625" style="741" customWidth="1"/>
    <col min="2315" max="2315" width="10.28515625" style="741" customWidth="1"/>
    <col min="2316" max="2318" width="12.42578125" style="741" customWidth="1"/>
    <col min="2319" max="2319" width="9.140625" style="741"/>
    <col min="2320" max="2320" width="9.28515625" style="741" bestFit="1" customWidth="1"/>
    <col min="2321" max="2321" width="8.28515625" style="741" customWidth="1"/>
    <col min="2322" max="2322" width="6" style="741" customWidth="1"/>
    <col min="2323" max="2323" width="5.7109375" style="741" customWidth="1"/>
    <col min="2324" max="2324" width="5.42578125" style="741" customWidth="1"/>
    <col min="2325" max="2325" width="5.85546875" style="741" bestFit="1" customWidth="1"/>
    <col min="2326" max="2326" width="5.7109375" style="741" bestFit="1" customWidth="1"/>
    <col min="2327" max="2327" width="5.28515625" style="741" customWidth="1"/>
    <col min="2328" max="2328" width="5.28515625" style="741" bestFit="1" customWidth="1"/>
    <col min="2329" max="2561" width="9.140625" style="741"/>
    <col min="2562" max="2562" width="3" style="741" bestFit="1" customWidth="1"/>
    <col min="2563" max="2563" width="12.5703125" style="741" customWidth="1"/>
    <col min="2564" max="2564" width="14.140625" style="741" customWidth="1"/>
    <col min="2565" max="2565" width="9.42578125" style="741" bestFit="1" customWidth="1"/>
    <col min="2566" max="2566" width="15.85546875" style="741" customWidth="1"/>
    <col min="2567" max="2567" width="3" style="741" customWidth="1"/>
    <col min="2568" max="2568" width="4" style="741" customWidth="1"/>
    <col min="2569" max="2569" width="3.140625" style="741" customWidth="1"/>
    <col min="2570" max="2570" width="16.140625" style="741" customWidth="1"/>
    <col min="2571" max="2571" width="10.28515625" style="741" customWidth="1"/>
    <col min="2572" max="2574" width="12.42578125" style="741" customWidth="1"/>
    <col min="2575" max="2575" width="9.140625" style="741"/>
    <col min="2576" max="2576" width="9.28515625" style="741" bestFit="1" customWidth="1"/>
    <col min="2577" max="2577" width="8.28515625" style="741" customWidth="1"/>
    <col min="2578" max="2578" width="6" style="741" customWidth="1"/>
    <col min="2579" max="2579" width="5.7109375" style="741" customWidth="1"/>
    <col min="2580" max="2580" width="5.42578125" style="741" customWidth="1"/>
    <col min="2581" max="2581" width="5.85546875" style="741" bestFit="1" customWidth="1"/>
    <col min="2582" max="2582" width="5.7109375" style="741" bestFit="1" customWidth="1"/>
    <col min="2583" max="2583" width="5.28515625" style="741" customWidth="1"/>
    <col min="2584" max="2584" width="5.28515625" style="741" bestFit="1" customWidth="1"/>
    <col min="2585" max="2817" width="9.140625" style="741"/>
    <col min="2818" max="2818" width="3" style="741" bestFit="1" customWidth="1"/>
    <col min="2819" max="2819" width="12.5703125" style="741" customWidth="1"/>
    <col min="2820" max="2820" width="14.140625" style="741" customWidth="1"/>
    <col min="2821" max="2821" width="9.42578125" style="741" bestFit="1" customWidth="1"/>
    <col min="2822" max="2822" width="15.85546875" style="741" customWidth="1"/>
    <col min="2823" max="2823" width="3" style="741" customWidth="1"/>
    <col min="2824" max="2824" width="4" style="741" customWidth="1"/>
    <col min="2825" max="2825" width="3.140625" style="741" customWidth="1"/>
    <col min="2826" max="2826" width="16.140625" style="741" customWidth="1"/>
    <col min="2827" max="2827" width="10.28515625" style="741" customWidth="1"/>
    <col min="2828" max="2830" width="12.42578125" style="741" customWidth="1"/>
    <col min="2831" max="2831" width="9.140625" style="741"/>
    <col min="2832" max="2832" width="9.28515625" style="741" bestFit="1" customWidth="1"/>
    <col min="2833" max="2833" width="8.28515625" style="741" customWidth="1"/>
    <col min="2834" max="2834" width="6" style="741" customWidth="1"/>
    <col min="2835" max="2835" width="5.7109375" style="741" customWidth="1"/>
    <col min="2836" max="2836" width="5.42578125" style="741" customWidth="1"/>
    <col min="2837" max="2837" width="5.85546875" style="741" bestFit="1" customWidth="1"/>
    <col min="2838" max="2838" width="5.7109375" style="741" bestFit="1" customWidth="1"/>
    <col min="2839" max="2839" width="5.28515625" style="741" customWidth="1"/>
    <col min="2840" max="2840" width="5.28515625" style="741" bestFit="1" customWidth="1"/>
    <col min="2841" max="3073" width="9.140625" style="741"/>
    <col min="3074" max="3074" width="3" style="741" bestFit="1" customWidth="1"/>
    <col min="3075" max="3075" width="12.5703125" style="741" customWidth="1"/>
    <col min="3076" max="3076" width="14.140625" style="741" customWidth="1"/>
    <col min="3077" max="3077" width="9.42578125" style="741" bestFit="1" customWidth="1"/>
    <col min="3078" max="3078" width="15.85546875" style="741" customWidth="1"/>
    <col min="3079" max="3079" width="3" style="741" customWidth="1"/>
    <col min="3080" max="3080" width="4" style="741" customWidth="1"/>
    <col min="3081" max="3081" width="3.140625" style="741" customWidth="1"/>
    <col min="3082" max="3082" width="16.140625" style="741" customWidth="1"/>
    <col min="3083" max="3083" width="10.28515625" style="741" customWidth="1"/>
    <col min="3084" max="3086" width="12.42578125" style="741" customWidth="1"/>
    <col min="3087" max="3087" width="9.140625" style="741"/>
    <col min="3088" max="3088" width="9.28515625" style="741" bestFit="1" customWidth="1"/>
    <col min="3089" max="3089" width="8.28515625" style="741" customWidth="1"/>
    <col min="3090" max="3090" width="6" style="741" customWidth="1"/>
    <col min="3091" max="3091" width="5.7109375" style="741" customWidth="1"/>
    <col min="3092" max="3092" width="5.42578125" style="741" customWidth="1"/>
    <col min="3093" max="3093" width="5.85546875" style="741" bestFit="1" customWidth="1"/>
    <col min="3094" max="3094" width="5.7109375" style="741" bestFit="1" customWidth="1"/>
    <col min="3095" max="3095" width="5.28515625" style="741" customWidth="1"/>
    <col min="3096" max="3096" width="5.28515625" style="741" bestFit="1" customWidth="1"/>
    <col min="3097" max="3329" width="9.140625" style="741"/>
    <col min="3330" max="3330" width="3" style="741" bestFit="1" customWidth="1"/>
    <col min="3331" max="3331" width="12.5703125" style="741" customWidth="1"/>
    <col min="3332" max="3332" width="14.140625" style="741" customWidth="1"/>
    <col min="3333" max="3333" width="9.42578125" style="741" bestFit="1" customWidth="1"/>
    <col min="3334" max="3334" width="15.85546875" style="741" customWidth="1"/>
    <col min="3335" max="3335" width="3" style="741" customWidth="1"/>
    <col min="3336" max="3336" width="4" style="741" customWidth="1"/>
    <col min="3337" max="3337" width="3.140625" style="741" customWidth="1"/>
    <col min="3338" max="3338" width="16.140625" style="741" customWidth="1"/>
    <col min="3339" max="3339" width="10.28515625" style="741" customWidth="1"/>
    <col min="3340" max="3342" width="12.42578125" style="741" customWidth="1"/>
    <col min="3343" max="3343" width="9.140625" style="741"/>
    <col min="3344" max="3344" width="9.28515625" style="741" bestFit="1" customWidth="1"/>
    <col min="3345" max="3345" width="8.28515625" style="741" customWidth="1"/>
    <col min="3346" max="3346" width="6" style="741" customWidth="1"/>
    <col min="3347" max="3347" width="5.7109375" style="741" customWidth="1"/>
    <col min="3348" max="3348" width="5.42578125" style="741" customWidth="1"/>
    <col min="3349" max="3349" width="5.85546875" style="741" bestFit="1" customWidth="1"/>
    <col min="3350" max="3350" width="5.7109375" style="741" bestFit="1" customWidth="1"/>
    <col min="3351" max="3351" width="5.28515625" style="741" customWidth="1"/>
    <col min="3352" max="3352" width="5.28515625" style="741" bestFit="1" customWidth="1"/>
    <col min="3353" max="3585" width="9.140625" style="741"/>
    <col min="3586" max="3586" width="3" style="741" bestFit="1" customWidth="1"/>
    <col min="3587" max="3587" width="12.5703125" style="741" customWidth="1"/>
    <col min="3588" max="3588" width="14.140625" style="741" customWidth="1"/>
    <col min="3589" max="3589" width="9.42578125" style="741" bestFit="1" customWidth="1"/>
    <col min="3590" max="3590" width="15.85546875" style="741" customWidth="1"/>
    <col min="3591" max="3591" width="3" style="741" customWidth="1"/>
    <col min="3592" max="3592" width="4" style="741" customWidth="1"/>
    <col min="3593" max="3593" width="3.140625" style="741" customWidth="1"/>
    <col min="3594" max="3594" width="16.140625" style="741" customWidth="1"/>
    <col min="3595" max="3595" width="10.28515625" style="741" customWidth="1"/>
    <col min="3596" max="3598" width="12.42578125" style="741" customWidth="1"/>
    <col min="3599" max="3599" width="9.140625" style="741"/>
    <col min="3600" max="3600" width="9.28515625" style="741" bestFit="1" customWidth="1"/>
    <col min="3601" max="3601" width="8.28515625" style="741" customWidth="1"/>
    <col min="3602" max="3602" width="6" style="741" customWidth="1"/>
    <col min="3603" max="3603" width="5.7109375" style="741" customWidth="1"/>
    <col min="3604" max="3604" width="5.42578125" style="741" customWidth="1"/>
    <col min="3605" max="3605" width="5.85546875" style="741" bestFit="1" customWidth="1"/>
    <col min="3606" max="3606" width="5.7109375" style="741" bestFit="1" customWidth="1"/>
    <col min="3607" max="3607" width="5.28515625" style="741" customWidth="1"/>
    <col min="3608" max="3608" width="5.28515625" style="741" bestFit="1" customWidth="1"/>
    <col min="3609" max="3841" width="9.140625" style="741"/>
    <col min="3842" max="3842" width="3" style="741" bestFit="1" customWidth="1"/>
    <col min="3843" max="3843" width="12.5703125" style="741" customWidth="1"/>
    <col min="3844" max="3844" width="14.140625" style="741" customWidth="1"/>
    <col min="3845" max="3845" width="9.42578125" style="741" bestFit="1" customWidth="1"/>
    <col min="3846" max="3846" width="15.85546875" style="741" customWidth="1"/>
    <col min="3847" max="3847" width="3" style="741" customWidth="1"/>
    <col min="3848" max="3848" width="4" style="741" customWidth="1"/>
    <col min="3849" max="3849" width="3.140625" style="741" customWidth="1"/>
    <col min="3850" max="3850" width="16.140625" style="741" customWidth="1"/>
    <col min="3851" max="3851" width="10.28515625" style="741" customWidth="1"/>
    <col min="3852" max="3854" width="12.42578125" style="741" customWidth="1"/>
    <col min="3855" max="3855" width="9.140625" style="741"/>
    <col min="3856" max="3856" width="9.28515625" style="741" bestFit="1" customWidth="1"/>
    <col min="3857" max="3857" width="8.28515625" style="741" customWidth="1"/>
    <col min="3858" max="3858" width="6" style="741" customWidth="1"/>
    <col min="3859" max="3859" width="5.7109375" style="741" customWidth="1"/>
    <col min="3860" max="3860" width="5.42578125" style="741" customWidth="1"/>
    <col min="3861" max="3861" width="5.85546875" style="741" bestFit="1" customWidth="1"/>
    <col min="3862" max="3862" width="5.7109375" style="741" bestFit="1" customWidth="1"/>
    <col min="3863" max="3863" width="5.28515625" style="741" customWidth="1"/>
    <col min="3864" max="3864" width="5.28515625" style="741" bestFit="1" customWidth="1"/>
    <col min="3865" max="4097" width="9.140625" style="741"/>
    <col min="4098" max="4098" width="3" style="741" bestFit="1" customWidth="1"/>
    <col min="4099" max="4099" width="12.5703125" style="741" customWidth="1"/>
    <col min="4100" max="4100" width="14.140625" style="741" customWidth="1"/>
    <col min="4101" max="4101" width="9.42578125" style="741" bestFit="1" customWidth="1"/>
    <col min="4102" max="4102" width="15.85546875" style="741" customWidth="1"/>
    <col min="4103" max="4103" width="3" style="741" customWidth="1"/>
    <col min="4104" max="4104" width="4" style="741" customWidth="1"/>
    <col min="4105" max="4105" width="3.140625" style="741" customWidth="1"/>
    <col min="4106" max="4106" width="16.140625" style="741" customWidth="1"/>
    <col min="4107" max="4107" width="10.28515625" style="741" customWidth="1"/>
    <col min="4108" max="4110" width="12.42578125" style="741" customWidth="1"/>
    <col min="4111" max="4111" width="9.140625" style="741"/>
    <col min="4112" max="4112" width="9.28515625" style="741" bestFit="1" customWidth="1"/>
    <col min="4113" max="4113" width="8.28515625" style="741" customWidth="1"/>
    <col min="4114" max="4114" width="6" style="741" customWidth="1"/>
    <col min="4115" max="4115" width="5.7109375" style="741" customWidth="1"/>
    <col min="4116" max="4116" width="5.42578125" style="741" customWidth="1"/>
    <col min="4117" max="4117" width="5.85546875" style="741" bestFit="1" customWidth="1"/>
    <col min="4118" max="4118" width="5.7109375" style="741" bestFit="1" customWidth="1"/>
    <col min="4119" max="4119" width="5.28515625" style="741" customWidth="1"/>
    <col min="4120" max="4120" width="5.28515625" style="741" bestFit="1" customWidth="1"/>
    <col min="4121" max="4353" width="9.140625" style="741"/>
    <col min="4354" max="4354" width="3" style="741" bestFit="1" customWidth="1"/>
    <col min="4355" max="4355" width="12.5703125" style="741" customWidth="1"/>
    <col min="4356" max="4356" width="14.140625" style="741" customWidth="1"/>
    <col min="4357" max="4357" width="9.42578125" style="741" bestFit="1" customWidth="1"/>
    <col min="4358" max="4358" width="15.85546875" style="741" customWidth="1"/>
    <col min="4359" max="4359" width="3" style="741" customWidth="1"/>
    <col min="4360" max="4360" width="4" style="741" customWidth="1"/>
    <col min="4361" max="4361" width="3.140625" style="741" customWidth="1"/>
    <col min="4362" max="4362" width="16.140625" style="741" customWidth="1"/>
    <col min="4363" max="4363" width="10.28515625" style="741" customWidth="1"/>
    <col min="4364" max="4366" width="12.42578125" style="741" customWidth="1"/>
    <col min="4367" max="4367" width="9.140625" style="741"/>
    <col min="4368" max="4368" width="9.28515625" style="741" bestFit="1" customWidth="1"/>
    <col min="4369" max="4369" width="8.28515625" style="741" customWidth="1"/>
    <col min="4370" max="4370" width="6" style="741" customWidth="1"/>
    <col min="4371" max="4371" width="5.7109375" style="741" customWidth="1"/>
    <col min="4372" max="4372" width="5.42578125" style="741" customWidth="1"/>
    <col min="4373" max="4373" width="5.85546875" style="741" bestFit="1" customWidth="1"/>
    <col min="4374" max="4374" width="5.7109375" style="741" bestFit="1" customWidth="1"/>
    <col min="4375" max="4375" width="5.28515625" style="741" customWidth="1"/>
    <col min="4376" max="4376" width="5.28515625" style="741" bestFit="1" customWidth="1"/>
    <col min="4377" max="4609" width="9.140625" style="741"/>
    <col min="4610" max="4610" width="3" style="741" bestFit="1" customWidth="1"/>
    <col min="4611" max="4611" width="12.5703125" style="741" customWidth="1"/>
    <col min="4612" max="4612" width="14.140625" style="741" customWidth="1"/>
    <col min="4613" max="4613" width="9.42578125" style="741" bestFit="1" customWidth="1"/>
    <col min="4614" max="4614" width="15.85546875" style="741" customWidth="1"/>
    <col min="4615" max="4615" width="3" style="741" customWidth="1"/>
    <col min="4616" max="4616" width="4" style="741" customWidth="1"/>
    <col min="4617" max="4617" width="3.140625" style="741" customWidth="1"/>
    <col min="4618" max="4618" width="16.140625" style="741" customWidth="1"/>
    <col min="4619" max="4619" width="10.28515625" style="741" customWidth="1"/>
    <col min="4620" max="4622" width="12.42578125" style="741" customWidth="1"/>
    <col min="4623" max="4623" width="9.140625" style="741"/>
    <col min="4624" max="4624" width="9.28515625" style="741" bestFit="1" customWidth="1"/>
    <col min="4625" max="4625" width="8.28515625" style="741" customWidth="1"/>
    <col min="4626" max="4626" width="6" style="741" customWidth="1"/>
    <col min="4627" max="4627" width="5.7109375" style="741" customWidth="1"/>
    <col min="4628" max="4628" width="5.42578125" style="741" customWidth="1"/>
    <col min="4629" max="4629" width="5.85546875" style="741" bestFit="1" customWidth="1"/>
    <col min="4630" max="4630" width="5.7109375" style="741" bestFit="1" customWidth="1"/>
    <col min="4631" max="4631" width="5.28515625" style="741" customWidth="1"/>
    <col min="4632" max="4632" width="5.28515625" style="741" bestFit="1" customWidth="1"/>
    <col min="4633" max="4865" width="9.140625" style="741"/>
    <col min="4866" max="4866" width="3" style="741" bestFit="1" customWidth="1"/>
    <col min="4867" max="4867" width="12.5703125" style="741" customWidth="1"/>
    <col min="4868" max="4868" width="14.140625" style="741" customWidth="1"/>
    <col min="4869" max="4869" width="9.42578125" style="741" bestFit="1" customWidth="1"/>
    <col min="4870" max="4870" width="15.85546875" style="741" customWidth="1"/>
    <col min="4871" max="4871" width="3" style="741" customWidth="1"/>
    <col min="4872" max="4872" width="4" style="741" customWidth="1"/>
    <col min="4873" max="4873" width="3.140625" style="741" customWidth="1"/>
    <col min="4874" max="4874" width="16.140625" style="741" customWidth="1"/>
    <col min="4875" max="4875" width="10.28515625" style="741" customWidth="1"/>
    <col min="4876" max="4878" width="12.42578125" style="741" customWidth="1"/>
    <col min="4879" max="4879" width="9.140625" style="741"/>
    <col min="4880" max="4880" width="9.28515625" style="741" bestFit="1" customWidth="1"/>
    <col min="4881" max="4881" width="8.28515625" style="741" customWidth="1"/>
    <col min="4882" max="4882" width="6" style="741" customWidth="1"/>
    <col min="4883" max="4883" width="5.7109375" style="741" customWidth="1"/>
    <col min="4884" max="4884" width="5.42578125" style="741" customWidth="1"/>
    <col min="4885" max="4885" width="5.85546875" style="741" bestFit="1" customWidth="1"/>
    <col min="4886" max="4886" width="5.7109375" style="741" bestFit="1" customWidth="1"/>
    <col min="4887" max="4887" width="5.28515625" style="741" customWidth="1"/>
    <col min="4888" max="4888" width="5.28515625" style="741" bestFit="1" customWidth="1"/>
    <col min="4889" max="5121" width="9.140625" style="741"/>
    <col min="5122" max="5122" width="3" style="741" bestFit="1" customWidth="1"/>
    <col min="5123" max="5123" width="12.5703125" style="741" customWidth="1"/>
    <col min="5124" max="5124" width="14.140625" style="741" customWidth="1"/>
    <col min="5125" max="5125" width="9.42578125" style="741" bestFit="1" customWidth="1"/>
    <col min="5126" max="5126" width="15.85546875" style="741" customWidth="1"/>
    <col min="5127" max="5127" width="3" style="741" customWidth="1"/>
    <col min="5128" max="5128" width="4" style="741" customWidth="1"/>
    <col min="5129" max="5129" width="3.140625" style="741" customWidth="1"/>
    <col min="5130" max="5130" width="16.140625" style="741" customWidth="1"/>
    <col min="5131" max="5131" width="10.28515625" style="741" customWidth="1"/>
    <col min="5132" max="5134" width="12.42578125" style="741" customWidth="1"/>
    <col min="5135" max="5135" width="9.140625" style="741"/>
    <col min="5136" max="5136" width="9.28515625" style="741" bestFit="1" customWidth="1"/>
    <col min="5137" max="5137" width="8.28515625" style="741" customWidth="1"/>
    <col min="5138" max="5138" width="6" style="741" customWidth="1"/>
    <col min="5139" max="5139" width="5.7109375" style="741" customWidth="1"/>
    <col min="5140" max="5140" width="5.42578125" style="741" customWidth="1"/>
    <col min="5141" max="5141" width="5.85546875" style="741" bestFit="1" customWidth="1"/>
    <col min="5142" max="5142" width="5.7109375" style="741" bestFit="1" customWidth="1"/>
    <col min="5143" max="5143" width="5.28515625" style="741" customWidth="1"/>
    <col min="5144" max="5144" width="5.28515625" style="741" bestFit="1" customWidth="1"/>
    <col min="5145" max="5377" width="9.140625" style="741"/>
    <col min="5378" max="5378" width="3" style="741" bestFit="1" customWidth="1"/>
    <col min="5379" max="5379" width="12.5703125" style="741" customWidth="1"/>
    <col min="5380" max="5380" width="14.140625" style="741" customWidth="1"/>
    <col min="5381" max="5381" width="9.42578125" style="741" bestFit="1" customWidth="1"/>
    <col min="5382" max="5382" width="15.85546875" style="741" customWidth="1"/>
    <col min="5383" max="5383" width="3" style="741" customWidth="1"/>
    <col min="5384" max="5384" width="4" style="741" customWidth="1"/>
    <col min="5385" max="5385" width="3.140625" style="741" customWidth="1"/>
    <col min="5386" max="5386" width="16.140625" style="741" customWidth="1"/>
    <col min="5387" max="5387" width="10.28515625" style="741" customWidth="1"/>
    <col min="5388" max="5390" width="12.42578125" style="741" customWidth="1"/>
    <col min="5391" max="5391" width="9.140625" style="741"/>
    <col min="5392" max="5392" width="9.28515625" style="741" bestFit="1" customWidth="1"/>
    <col min="5393" max="5393" width="8.28515625" style="741" customWidth="1"/>
    <col min="5394" max="5394" width="6" style="741" customWidth="1"/>
    <col min="5395" max="5395" width="5.7109375" style="741" customWidth="1"/>
    <col min="5396" max="5396" width="5.42578125" style="741" customWidth="1"/>
    <col min="5397" max="5397" width="5.85546875" style="741" bestFit="1" customWidth="1"/>
    <col min="5398" max="5398" width="5.7109375" style="741" bestFit="1" customWidth="1"/>
    <col min="5399" max="5399" width="5.28515625" style="741" customWidth="1"/>
    <col min="5400" max="5400" width="5.28515625" style="741" bestFit="1" customWidth="1"/>
    <col min="5401" max="5633" width="9.140625" style="741"/>
    <col min="5634" max="5634" width="3" style="741" bestFit="1" customWidth="1"/>
    <col min="5635" max="5635" width="12.5703125" style="741" customWidth="1"/>
    <col min="5636" max="5636" width="14.140625" style="741" customWidth="1"/>
    <col min="5637" max="5637" width="9.42578125" style="741" bestFit="1" customWidth="1"/>
    <col min="5638" max="5638" width="15.85546875" style="741" customWidth="1"/>
    <col min="5639" max="5639" width="3" style="741" customWidth="1"/>
    <col min="5640" max="5640" width="4" style="741" customWidth="1"/>
    <col min="5641" max="5641" width="3.140625" style="741" customWidth="1"/>
    <col min="5642" max="5642" width="16.140625" style="741" customWidth="1"/>
    <col min="5643" max="5643" width="10.28515625" style="741" customWidth="1"/>
    <col min="5644" max="5646" width="12.42578125" style="741" customWidth="1"/>
    <col min="5647" max="5647" width="9.140625" style="741"/>
    <col min="5648" max="5648" width="9.28515625" style="741" bestFit="1" customWidth="1"/>
    <col min="5649" max="5649" width="8.28515625" style="741" customWidth="1"/>
    <col min="5650" max="5650" width="6" style="741" customWidth="1"/>
    <col min="5651" max="5651" width="5.7109375" style="741" customWidth="1"/>
    <col min="5652" max="5652" width="5.42578125" style="741" customWidth="1"/>
    <col min="5653" max="5653" width="5.85546875" style="741" bestFit="1" customWidth="1"/>
    <col min="5654" max="5654" width="5.7109375" style="741" bestFit="1" customWidth="1"/>
    <col min="5655" max="5655" width="5.28515625" style="741" customWidth="1"/>
    <col min="5656" max="5656" width="5.28515625" style="741" bestFit="1" customWidth="1"/>
    <col min="5657" max="5889" width="9.140625" style="741"/>
    <col min="5890" max="5890" width="3" style="741" bestFit="1" customWidth="1"/>
    <col min="5891" max="5891" width="12.5703125" style="741" customWidth="1"/>
    <col min="5892" max="5892" width="14.140625" style="741" customWidth="1"/>
    <col min="5893" max="5893" width="9.42578125" style="741" bestFit="1" customWidth="1"/>
    <col min="5894" max="5894" width="15.85546875" style="741" customWidth="1"/>
    <col min="5895" max="5895" width="3" style="741" customWidth="1"/>
    <col min="5896" max="5896" width="4" style="741" customWidth="1"/>
    <col min="5897" max="5897" width="3.140625" style="741" customWidth="1"/>
    <col min="5898" max="5898" width="16.140625" style="741" customWidth="1"/>
    <col min="5899" max="5899" width="10.28515625" style="741" customWidth="1"/>
    <col min="5900" max="5902" width="12.42578125" style="741" customWidth="1"/>
    <col min="5903" max="5903" width="9.140625" style="741"/>
    <col min="5904" max="5904" width="9.28515625" style="741" bestFit="1" customWidth="1"/>
    <col min="5905" max="5905" width="8.28515625" style="741" customWidth="1"/>
    <col min="5906" max="5906" width="6" style="741" customWidth="1"/>
    <col min="5907" max="5907" width="5.7109375" style="741" customWidth="1"/>
    <col min="5908" max="5908" width="5.42578125" style="741" customWidth="1"/>
    <col min="5909" max="5909" width="5.85546875" style="741" bestFit="1" customWidth="1"/>
    <col min="5910" max="5910" width="5.7109375" style="741" bestFit="1" customWidth="1"/>
    <col min="5911" max="5911" width="5.28515625" style="741" customWidth="1"/>
    <col min="5912" max="5912" width="5.28515625" style="741" bestFit="1" customWidth="1"/>
    <col min="5913" max="6145" width="9.140625" style="741"/>
    <col min="6146" max="6146" width="3" style="741" bestFit="1" customWidth="1"/>
    <col min="6147" max="6147" width="12.5703125" style="741" customWidth="1"/>
    <col min="6148" max="6148" width="14.140625" style="741" customWidth="1"/>
    <col min="6149" max="6149" width="9.42578125" style="741" bestFit="1" customWidth="1"/>
    <col min="6150" max="6150" width="15.85546875" style="741" customWidth="1"/>
    <col min="6151" max="6151" width="3" style="741" customWidth="1"/>
    <col min="6152" max="6152" width="4" style="741" customWidth="1"/>
    <col min="6153" max="6153" width="3.140625" style="741" customWidth="1"/>
    <col min="6154" max="6154" width="16.140625" style="741" customWidth="1"/>
    <col min="6155" max="6155" width="10.28515625" style="741" customWidth="1"/>
    <col min="6156" max="6158" width="12.42578125" style="741" customWidth="1"/>
    <col min="6159" max="6159" width="9.140625" style="741"/>
    <col min="6160" max="6160" width="9.28515625" style="741" bestFit="1" customWidth="1"/>
    <col min="6161" max="6161" width="8.28515625" style="741" customWidth="1"/>
    <col min="6162" max="6162" width="6" style="741" customWidth="1"/>
    <col min="6163" max="6163" width="5.7109375" style="741" customWidth="1"/>
    <col min="6164" max="6164" width="5.42578125" style="741" customWidth="1"/>
    <col min="6165" max="6165" width="5.85546875" style="741" bestFit="1" customWidth="1"/>
    <col min="6166" max="6166" width="5.7109375" style="741" bestFit="1" customWidth="1"/>
    <col min="6167" max="6167" width="5.28515625" style="741" customWidth="1"/>
    <col min="6168" max="6168" width="5.28515625" style="741" bestFit="1" customWidth="1"/>
    <col min="6169" max="6401" width="9.140625" style="741"/>
    <col min="6402" max="6402" width="3" style="741" bestFit="1" customWidth="1"/>
    <col min="6403" max="6403" width="12.5703125" style="741" customWidth="1"/>
    <col min="6404" max="6404" width="14.140625" style="741" customWidth="1"/>
    <col min="6405" max="6405" width="9.42578125" style="741" bestFit="1" customWidth="1"/>
    <col min="6406" max="6406" width="15.85546875" style="741" customWidth="1"/>
    <col min="6407" max="6407" width="3" style="741" customWidth="1"/>
    <col min="6408" max="6408" width="4" style="741" customWidth="1"/>
    <col min="6409" max="6409" width="3.140625" style="741" customWidth="1"/>
    <col min="6410" max="6410" width="16.140625" style="741" customWidth="1"/>
    <col min="6411" max="6411" width="10.28515625" style="741" customWidth="1"/>
    <col min="6412" max="6414" width="12.42578125" style="741" customWidth="1"/>
    <col min="6415" max="6415" width="9.140625" style="741"/>
    <col min="6416" max="6416" width="9.28515625" style="741" bestFit="1" customWidth="1"/>
    <col min="6417" max="6417" width="8.28515625" style="741" customWidth="1"/>
    <col min="6418" max="6418" width="6" style="741" customWidth="1"/>
    <col min="6419" max="6419" width="5.7109375" style="741" customWidth="1"/>
    <col min="6420" max="6420" width="5.42578125" style="741" customWidth="1"/>
    <col min="6421" max="6421" width="5.85546875" style="741" bestFit="1" customWidth="1"/>
    <col min="6422" max="6422" width="5.7109375" style="741" bestFit="1" customWidth="1"/>
    <col min="6423" max="6423" width="5.28515625" style="741" customWidth="1"/>
    <col min="6424" max="6424" width="5.28515625" style="741" bestFit="1" customWidth="1"/>
    <col min="6425" max="6657" width="9.140625" style="741"/>
    <col min="6658" max="6658" width="3" style="741" bestFit="1" customWidth="1"/>
    <col min="6659" max="6659" width="12.5703125" style="741" customWidth="1"/>
    <col min="6660" max="6660" width="14.140625" style="741" customWidth="1"/>
    <col min="6661" max="6661" width="9.42578125" style="741" bestFit="1" customWidth="1"/>
    <col min="6662" max="6662" width="15.85546875" style="741" customWidth="1"/>
    <col min="6663" max="6663" width="3" style="741" customWidth="1"/>
    <col min="6664" max="6664" width="4" style="741" customWidth="1"/>
    <col min="6665" max="6665" width="3.140625" style="741" customWidth="1"/>
    <col min="6666" max="6666" width="16.140625" style="741" customWidth="1"/>
    <col min="6667" max="6667" width="10.28515625" style="741" customWidth="1"/>
    <col min="6668" max="6670" width="12.42578125" style="741" customWidth="1"/>
    <col min="6671" max="6671" width="9.140625" style="741"/>
    <col min="6672" max="6672" width="9.28515625" style="741" bestFit="1" customWidth="1"/>
    <col min="6673" max="6673" width="8.28515625" style="741" customWidth="1"/>
    <col min="6674" max="6674" width="6" style="741" customWidth="1"/>
    <col min="6675" max="6675" width="5.7109375" style="741" customWidth="1"/>
    <col min="6676" max="6676" width="5.42578125" style="741" customWidth="1"/>
    <col min="6677" max="6677" width="5.85546875" style="741" bestFit="1" customWidth="1"/>
    <col min="6678" max="6678" width="5.7109375" style="741" bestFit="1" customWidth="1"/>
    <col min="6679" max="6679" width="5.28515625" style="741" customWidth="1"/>
    <col min="6680" max="6680" width="5.28515625" style="741" bestFit="1" customWidth="1"/>
    <col min="6681" max="6913" width="9.140625" style="741"/>
    <col min="6914" max="6914" width="3" style="741" bestFit="1" customWidth="1"/>
    <col min="6915" max="6915" width="12.5703125" style="741" customWidth="1"/>
    <col min="6916" max="6916" width="14.140625" style="741" customWidth="1"/>
    <col min="6917" max="6917" width="9.42578125" style="741" bestFit="1" customWidth="1"/>
    <col min="6918" max="6918" width="15.85546875" style="741" customWidth="1"/>
    <col min="6919" max="6919" width="3" style="741" customWidth="1"/>
    <col min="6920" max="6920" width="4" style="741" customWidth="1"/>
    <col min="6921" max="6921" width="3.140625" style="741" customWidth="1"/>
    <col min="6922" max="6922" width="16.140625" style="741" customWidth="1"/>
    <col min="6923" max="6923" width="10.28515625" style="741" customWidth="1"/>
    <col min="6924" max="6926" width="12.42578125" style="741" customWidth="1"/>
    <col min="6927" max="6927" width="9.140625" style="741"/>
    <col min="6928" max="6928" width="9.28515625" style="741" bestFit="1" customWidth="1"/>
    <col min="6929" max="6929" width="8.28515625" style="741" customWidth="1"/>
    <col min="6930" max="6930" width="6" style="741" customWidth="1"/>
    <col min="6931" max="6931" width="5.7109375" style="741" customWidth="1"/>
    <col min="6932" max="6932" width="5.42578125" style="741" customWidth="1"/>
    <col min="6933" max="6933" width="5.85546875" style="741" bestFit="1" customWidth="1"/>
    <col min="6934" max="6934" width="5.7109375" style="741" bestFit="1" customWidth="1"/>
    <col min="6935" max="6935" width="5.28515625" style="741" customWidth="1"/>
    <col min="6936" max="6936" width="5.28515625" style="741" bestFit="1" customWidth="1"/>
    <col min="6937" max="7169" width="9.140625" style="741"/>
    <col min="7170" max="7170" width="3" style="741" bestFit="1" customWidth="1"/>
    <col min="7171" max="7171" width="12.5703125" style="741" customWidth="1"/>
    <col min="7172" max="7172" width="14.140625" style="741" customWidth="1"/>
    <col min="7173" max="7173" width="9.42578125" style="741" bestFit="1" customWidth="1"/>
    <col min="7174" max="7174" width="15.85546875" style="741" customWidth="1"/>
    <col min="7175" max="7175" width="3" style="741" customWidth="1"/>
    <col min="7176" max="7176" width="4" style="741" customWidth="1"/>
    <col min="7177" max="7177" width="3.140625" style="741" customWidth="1"/>
    <col min="7178" max="7178" width="16.140625" style="741" customWidth="1"/>
    <col min="7179" max="7179" width="10.28515625" style="741" customWidth="1"/>
    <col min="7180" max="7182" width="12.42578125" style="741" customWidth="1"/>
    <col min="7183" max="7183" width="9.140625" style="741"/>
    <col min="7184" max="7184" width="9.28515625" style="741" bestFit="1" customWidth="1"/>
    <col min="7185" max="7185" width="8.28515625" style="741" customWidth="1"/>
    <col min="7186" max="7186" width="6" style="741" customWidth="1"/>
    <col min="7187" max="7187" width="5.7109375" style="741" customWidth="1"/>
    <col min="7188" max="7188" width="5.42578125" style="741" customWidth="1"/>
    <col min="7189" max="7189" width="5.85546875" style="741" bestFit="1" customWidth="1"/>
    <col min="7190" max="7190" width="5.7109375" style="741" bestFit="1" customWidth="1"/>
    <col min="7191" max="7191" width="5.28515625" style="741" customWidth="1"/>
    <col min="7192" max="7192" width="5.28515625" style="741" bestFit="1" customWidth="1"/>
    <col min="7193" max="7425" width="9.140625" style="741"/>
    <col min="7426" max="7426" width="3" style="741" bestFit="1" customWidth="1"/>
    <col min="7427" max="7427" width="12.5703125" style="741" customWidth="1"/>
    <col min="7428" max="7428" width="14.140625" style="741" customWidth="1"/>
    <col min="7429" max="7429" width="9.42578125" style="741" bestFit="1" customWidth="1"/>
    <col min="7430" max="7430" width="15.85546875" style="741" customWidth="1"/>
    <col min="7431" max="7431" width="3" style="741" customWidth="1"/>
    <col min="7432" max="7432" width="4" style="741" customWidth="1"/>
    <col min="7433" max="7433" width="3.140625" style="741" customWidth="1"/>
    <col min="7434" max="7434" width="16.140625" style="741" customWidth="1"/>
    <col min="7435" max="7435" width="10.28515625" style="741" customWidth="1"/>
    <col min="7436" max="7438" width="12.42578125" style="741" customWidth="1"/>
    <col min="7439" max="7439" width="9.140625" style="741"/>
    <col min="7440" max="7440" width="9.28515625" style="741" bestFit="1" customWidth="1"/>
    <col min="7441" max="7441" width="8.28515625" style="741" customWidth="1"/>
    <col min="7442" max="7442" width="6" style="741" customWidth="1"/>
    <col min="7443" max="7443" width="5.7109375" style="741" customWidth="1"/>
    <col min="7444" max="7444" width="5.42578125" style="741" customWidth="1"/>
    <col min="7445" max="7445" width="5.85546875" style="741" bestFit="1" customWidth="1"/>
    <col min="7446" max="7446" width="5.7109375" style="741" bestFit="1" customWidth="1"/>
    <col min="7447" max="7447" width="5.28515625" style="741" customWidth="1"/>
    <col min="7448" max="7448" width="5.28515625" style="741" bestFit="1" customWidth="1"/>
    <col min="7449" max="7681" width="9.140625" style="741"/>
    <col min="7682" max="7682" width="3" style="741" bestFit="1" customWidth="1"/>
    <col min="7683" max="7683" width="12.5703125" style="741" customWidth="1"/>
    <col min="7684" max="7684" width="14.140625" style="741" customWidth="1"/>
    <col min="7685" max="7685" width="9.42578125" style="741" bestFit="1" customWidth="1"/>
    <col min="7686" max="7686" width="15.85546875" style="741" customWidth="1"/>
    <col min="7687" max="7687" width="3" style="741" customWidth="1"/>
    <col min="7688" max="7688" width="4" style="741" customWidth="1"/>
    <col min="7689" max="7689" width="3.140625" style="741" customWidth="1"/>
    <col min="7690" max="7690" width="16.140625" style="741" customWidth="1"/>
    <col min="7691" max="7691" width="10.28515625" style="741" customWidth="1"/>
    <col min="7692" max="7694" width="12.42578125" style="741" customWidth="1"/>
    <col min="7695" max="7695" width="9.140625" style="741"/>
    <col min="7696" max="7696" width="9.28515625" style="741" bestFit="1" customWidth="1"/>
    <col min="7697" max="7697" width="8.28515625" style="741" customWidth="1"/>
    <col min="7698" max="7698" width="6" style="741" customWidth="1"/>
    <col min="7699" max="7699" width="5.7109375" style="741" customWidth="1"/>
    <col min="7700" max="7700" width="5.42578125" style="741" customWidth="1"/>
    <col min="7701" max="7701" width="5.85546875" style="741" bestFit="1" customWidth="1"/>
    <col min="7702" max="7702" width="5.7109375" style="741" bestFit="1" customWidth="1"/>
    <col min="7703" max="7703" width="5.28515625" style="741" customWidth="1"/>
    <col min="7704" max="7704" width="5.28515625" style="741" bestFit="1" customWidth="1"/>
    <col min="7705" max="7937" width="9.140625" style="741"/>
    <col min="7938" max="7938" width="3" style="741" bestFit="1" customWidth="1"/>
    <col min="7939" max="7939" width="12.5703125" style="741" customWidth="1"/>
    <col min="7940" max="7940" width="14.140625" style="741" customWidth="1"/>
    <col min="7941" max="7941" width="9.42578125" style="741" bestFit="1" customWidth="1"/>
    <col min="7942" max="7942" width="15.85546875" style="741" customWidth="1"/>
    <col min="7943" max="7943" width="3" style="741" customWidth="1"/>
    <col min="7944" max="7944" width="4" style="741" customWidth="1"/>
    <col min="7945" max="7945" width="3.140625" style="741" customWidth="1"/>
    <col min="7946" max="7946" width="16.140625" style="741" customWidth="1"/>
    <col min="7947" max="7947" width="10.28515625" style="741" customWidth="1"/>
    <col min="7948" max="7950" width="12.42578125" style="741" customWidth="1"/>
    <col min="7951" max="7951" width="9.140625" style="741"/>
    <col min="7952" max="7952" width="9.28515625" style="741" bestFit="1" customWidth="1"/>
    <col min="7953" max="7953" width="8.28515625" style="741" customWidth="1"/>
    <col min="7954" max="7954" width="6" style="741" customWidth="1"/>
    <col min="7955" max="7955" width="5.7109375" style="741" customWidth="1"/>
    <col min="7956" max="7956" width="5.42578125" style="741" customWidth="1"/>
    <col min="7957" max="7957" width="5.85546875" style="741" bestFit="1" customWidth="1"/>
    <col min="7958" max="7958" width="5.7109375" style="741" bestFit="1" customWidth="1"/>
    <col min="7959" max="7959" width="5.28515625" style="741" customWidth="1"/>
    <col min="7960" max="7960" width="5.28515625" style="741" bestFit="1" customWidth="1"/>
    <col min="7961" max="8193" width="9.140625" style="741"/>
    <col min="8194" max="8194" width="3" style="741" bestFit="1" customWidth="1"/>
    <col min="8195" max="8195" width="12.5703125" style="741" customWidth="1"/>
    <col min="8196" max="8196" width="14.140625" style="741" customWidth="1"/>
    <col min="8197" max="8197" width="9.42578125" style="741" bestFit="1" customWidth="1"/>
    <col min="8198" max="8198" width="15.85546875" style="741" customWidth="1"/>
    <col min="8199" max="8199" width="3" style="741" customWidth="1"/>
    <col min="8200" max="8200" width="4" style="741" customWidth="1"/>
    <col min="8201" max="8201" width="3.140625" style="741" customWidth="1"/>
    <col min="8202" max="8202" width="16.140625" style="741" customWidth="1"/>
    <col min="8203" max="8203" width="10.28515625" style="741" customWidth="1"/>
    <col min="8204" max="8206" width="12.42578125" style="741" customWidth="1"/>
    <col min="8207" max="8207" width="9.140625" style="741"/>
    <col min="8208" max="8208" width="9.28515625" style="741" bestFit="1" customWidth="1"/>
    <col min="8209" max="8209" width="8.28515625" style="741" customWidth="1"/>
    <col min="8210" max="8210" width="6" style="741" customWidth="1"/>
    <col min="8211" max="8211" width="5.7109375" style="741" customWidth="1"/>
    <col min="8212" max="8212" width="5.42578125" style="741" customWidth="1"/>
    <col min="8213" max="8213" width="5.85546875" style="741" bestFit="1" customWidth="1"/>
    <col min="8214" max="8214" width="5.7109375" style="741" bestFit="1" customWidth="1"/>
    <col min="8215" max="8215" width="5.28515625" style="741" customWidth="1"/>
    <col min="8216" max="8216" width="5.28515625" style="741" bestFit="1" customWidth="1"/>
    <col min="8217" max="8449" width="9.140625" style="741"/>
    <col min="8450" max="8450" width="3" style="741" bestFit="1" customWidth="1"/>
    <col min="8451" max="8451" width="12.5703125" style="741" customWidth="1"/>
    <col min="8452" max="8452" width="14.140625" style="741" customWidth="1"/>
    <col min="8453" max="8453" width="9.42578125" style="741" bestFit="1" customWidth="1"/>
    <col min="8454" max="8454" width="15.85546875" style="741" customWidth="1"/>
    <col min="8455" max="8455" width="3" style="741" customWidth="1"/>
    <col min="8456" max="8456" width="4" style="741" customWidth="1"/>
    <col min="8457" max="8457" width="3.140625" style="741" customWidth="1"/>
    <col min="8458" max="8458" width="16.140625" style="741" customWidth="1"/>
    <col min="8459" max="8459" width="10.28515625" style="741" customWidth="1"/>
    <col min="8460" max="8462" width="12.42578125" style="741" customWidth="1"/>
    <col min="8463" max="8463" width="9.140625" style="741"/>
    <col min="8464" max="8464" width="9.28515625" style="741" bestFit="1" customWidth="1"/>
    <col min="8465" max="8465" width="8.28515625" style="741" customWidth="1"/>
    <col min="8466" max="8466" width="6" style="741" customWidth="1"/>
    <col min="8467" max="8467" width="5.7109375" style="741" customWidth="1"/>
    <col min="8468" max="8468" width="5.42578125" style="741" customWidth="1"/>
    <col min="8469" max="8469" width="5.85546875" style="741" bestFit="1" customWidth="1"/>
    <col min="8470" max="8470" width="5.7109375" style="741" bestFit="1" customWidth="1"/>
    <col min="8471" max="8471" width="5.28515625" style="741" customWidth="1"/>
    <col min="8472" max="8472" width="5.28515625" style="741" bestFit="1" customWidth="1"/>
    <col min="8473" max="8705" width="9.140625" style="741"/>
    <col min="8706" max="8706" width="3" style="741" bestFit="1" customWidth="1"/>
    <col min="8707" max="8707" width="12.5703125" style="741" customWidth="1"/>
    <col min="8708" max="8708" width="14.140625" style="741" customWidth="1"/>
    <col min="8709" max="8709" width="9.42578125" style="741" bestFit="1" customWidth="1"/>
    <col min="8710" max="8710" width="15.85546875" style="741" customWidth="1"/>
    <col min="8711" max="8711" width="3" style="741" customWidth="1"/>
    <col min="8712" max="8712" width="4" style="741" customWidth="1"/>
    <col min="8713" max="8713" width="3.140625" style="741" customWidth="1"/>
    <col min="8714" max="8714" width="16.140625" style="741" customWidth="1"/>
    <col min="8715" max="8715" width="10.28515625" style="741" customWidth="1"/>
    <col min="8716" max="8718" width="12.42578125" style="741" customWidth="1"/>
    <col min="8719" max="8719" width="9.140625" style="741"/>
    <col min="8720" max="8720" width="9.28515625" style="741" bestFit="1" customWidth="1"/>
    <col min="8721" max="8721" width="8.28515625" style="741" customWidth="1"/>
    <col min="8722" max="8722" width="6" style="741" customWidth="1"/>
    <col min="8723" max="8723" width="5.7109375" style="741" customWidth="1"/>
    <col min="8724" max="8724" width="5.42578125" style="741" customWidth="1"/>
    <col min="8725" max="8725" width="5.85546875" style="741" bestFit="1" customWidth="1"/>
    <col min="8726" max="8726" width="5.7109375" style="741" bestFit="1" customWidth="1"/>
    <col min="8727" max="8727" width="5.28515625" style="741" customWidth="1"/>
    <col min="8728" max="8728" width="5.28515625" style="741" bestFit="1" customWidth="1"/>
    <col min="8729" max="8961" width="9.140625" style="741"/>
    <col min="8962" max="8962" width="3" style="741" bestFit="1" customWidth="1"/>
    <col min="8963" max="8963" width="12.5703125" style="741" customWidth="1"/>
    <col min="8964" max="8964" width="14.140625" style="741" customWidth="1"/>
    <col min="8965" max="8965" width="9.42578125" style="741" bestFit="1" customWidth="1"/>
    <col min="8966" max="8966" width="15.85546875" style="741" customWidth="1"/>
    <col min="8967" max="8967" width="3" style="741" customWidth="1"/>
    <col min="8968" max="8968" width="4" style="741" customWidth="1"/>
    <col min="8969" max="8969" width="3.140625" style="741" customWidth="1"/>
    <col min="8970" max="8970" width="16.140625" style="741" customWidth="1"/>
    <col min="8971" max="8971" width="10.28515625" style="741" customWidth="1"/>
    <col min="8972" max="8974" width="12.42578125" style="741" customWidth="1"/>
    <col min="8975" max="8975" width="9.140625" style="741"/>
    <col min="8976" max="8976" width="9.28515625" style="741" bestFit="1" customWidth="1"/>
    <col min="8977" max="8977" width="8.28515625" style="741" customWidth="1"/>
    <col min="8978" max="8978" width="6" style="741" customWidth="1"/>
    <col min="8979" max="8979" width="5.7109375" style="741" customWidth="1"/>
    <col min="8980" max="8980" width="5.42578125" style="741" customWidth="1"/>
    <col min="8981" max="8981" width="5.85546875" style="741" bestFit="1" customWidth="1"/>
    <col min="8982" max="8982" width="5.7109375" style="741" bestFit="1" customWidth="1"/>
    <col min="8983" max="8983" width="5.28515625" style="741" customWidth="1"/>
    <col min="8984" max="8984" width="5.28515625" style="741" bestFit="1" customWidth="1"/>
    <col min="8985" max="9217" width="9.140625" style="741"/>
    <col min="9218" max="9218" width="3" style="741" bestFit="1" customWidth="1"/>
    <col min="9219" max="9219" width="12.5703125" style="741" customWidth="1"/>
    <col min="9220" max="9220" width="14.140625" style="741" customWidth="1"/>
    <col min="9221" max="9221" width="9.42578125" style="741" bestFit="1" customWidth="1"/>
    <col min="9222" max="9222" width="15.85546875" style="741" customWidth="1"/>
    <col min="9223" max="9223" width="3" style="741" customWidth="1"/>
    <col min="9224" max="9224" width="4" style="741" customWidth="1"/>
    <col min="9225" max="9225" width="3.140625" style="741" customWidth="1"/>
    <col min="9226" max="9226" width="16.140625" style="741" customWidth="1"/>
    <col min="9227" max="9227" width="10.28515625" style="741" customWidth="1"/>
    <col min="9228" max="9230" width="12.42578125" style="741" customWidth="1"/>
    <col min="9231" max="9231" width="9.140625" style="741"/>
    <col min="9232" max="9232" width="9.28515625" style="741" bestFit="1" customWidth="1"/>
    <col min="9233" max="9233" width="8.28515625" style="741" customWidth="1"/>
    <col min="9234" max="9234" width="6" style="741" customWidth="1"/>
    <col min="9235" max="9235" width="5.7109375" style="741" customWidth="1"/>
    <col min="9236" max="9236" width="5.42578125" style="741" customWidth="1"/>
    <col min="9237" max="9237" width="5.85546875" style="741" bestFit="1" customWidth="1"/>
    <col min="9238" max="9238" width="5.7109375" style="741" bestFit="1" customWidth="1"/>
    <col min="9239" max="9239" width="5.28515625" style="741" customWidth="1"/>
    <col min="9240" max="9240" width="5.28515625" style="741" bestFit="1" customWidth="1"/>
    <col min="9241" max="9473" width="9.140625" style="741"/>
    <col min="9474" max="9474" width="3" style="741" bestFit="1" customWidth="1"/>
    <col min="9475" max="9475" width="12.5703125" style="741" customWidth="1"/>
    <col min="9476" max="9476" width="14.140625" style="741" customWidth="1"/>
    <col min="9477" max="9477" width="9.42578125" style="741" bestFit="1" customWidth="1"/>
    <col min="9478" max="9478" width="15.85546875" style="741" customWidth="1"/>
    <col min="9479" max="9479" width="3" style="741" customWidth="1"/>
    <col min="9480" max="9480" width="4" style="741" customWidth="1"/>
    <col min="9481" max="9481" width="3.140625" style="741" customWidth="1"/>
    <col min="9482" max="9482" width="16.140625" style="741" customWidth="1"/>
    <col min="9483" max="9483" width="10.28515625" style="741" customWidth="1"/>
    <col min="9484" max="9486" width="12.42578125" style="741" customWidth="1"/>
    <col min="9487" max="9487" width="9.140625" style="741"/>
    <col min="9488" max="9488" width="9.28515625" style="741" bestFit="1" customWidth="1"/>
    <col min="9489" max="9489" width="8.28515625" style="741" customWidth="1"/>
    <col min="9490" max="9490" width="6" style="741" customWidth="1"/>
    <col min="9491" max="9491" width="5.7109375" style="741" customWidth="1"/>
    <col min="9492" max="9492" width="5.42578125" style="741" customWidth="1"/>
    <col min="9493" max="9493" width="5.85546875" style="741" bestFit="1" customWidth="1"/>
    <col min="9494" max="9494" width="5.7109375" style="741" bestFit="1" customWidth="1"/>
    <col min="9495" max="9495" width="5.28515625" style="741" customWidth="1"/>
    <col min="9496" max="9496" width="5.28515625" style="741" bestFit="1" customWidth="1"/>
    <col min="9497" max="9729" width="9.140625" style="741"/>
    <col min="9730" max="9730" width="3" style="741" bestFit="1" customWidth="1"/>
    <col min="9731" max="9731" width="12.5703125" style="741" customWidth="1"/>
    <col min="9732" max="9732" width="14.140625" style="741" customWidth="1"/>
    <col min="9733" max="9733" width="9.42578125" style="741" bestFit="1" customWidth="1"/>
    <col min="9734" max="9734" width="15.85546875" style="741" customWidth="1"/>
    <col min="9735" max="9735" width="3" style="741" customWidth="1"/>
    <col min="9736" max="9736" width="4" style="741" customWidth="1"/>
    <col min="9737" max="9737" width="3.140625" style="741" customWidth="1"/>
    <col min="9738" max="9738" width="16.140625" style="741" customWidth="1"/>
    <col min="9739" max="9739" width="10.28515625" style="741" customWidth="1"/>
    <col min="9740" max="9742" width="12.42578125" style="741" customWidth="1"/>
    <col min="9743" max="9743" width="9.140625" style="741"/>
    <col min="9744" max="9744" width="9.28515625" style="741" bestFit="1" customWidth="1"/>
    <col min="9745" max="9745" width="8.28515625" style="741" customWidth="1"/>
    <col min="9746" max="9746" width="6" style="741" customWidth="1"/>
    <col min="9747" max="9747" width="5.7109375" style="741" customWidth="1"/>
    <col min="9748" max="9748" width="5.42578125" style="741" customWidth="1"/>
    <col min="9749" max="9749" width="5.85546875" style="741" bestFit="1" customWidth="1"/>
    <col min="9750" max="9750" width="5.7109375" style="741" bestFit="1" customWidth="1"/>
    <col min="9751" max="9751" width="5.28515625" style="741" customWidth="1"/>
    <col min="9752" max="9752" width="5.28515625" style="741" bestFit="1" customWidth="1"/>
    <col min="9753" max="9985" width="9.140625" style="741"/>
    <col min="9986" max="9986" width="3" style="741" bestFit="1" customWidth="1"/>
    <col min="9987" max="9987" width="12.5703125" style="741" customWidth="1"/>
    <col min="9988" max="9988" width="14.140625" style="741" customWidth="1"/>
    <col min="9989" max="9989" width="9.42578125" style="741" bestFit="1" customWidth="1"/>
    <col min="9990" max="9990" width="15.85546875" style="741" customWidth="1"/>
    <col min="9991" max="9991" width="3" style="741" customWidth="1"/>
    <col min="9992" max="9992" width="4" style="741" customWidth="1"/>
    <col min="9993" max="9993" width="3.140625" style="741" customWidth="1"/>
    <col min="9994" max="9994" width="16.140625" style="741" customWidth="1"/>
    <col min="9995" max="9995" width="10.28515625" style="741" customWidth="1"/>
    <col min="9996" max="9998" width="12.42578125" style="741" customWidth="1"/>
    <col min="9999" max="9999" width="9.140625" style="741"/>
    <col min="10000" max="10000" width="9.28515625" style="741" bestFit="1" customWidth="1"/>
    <col min="10001" max="10001" width="8.28515625" style="741" customWidth="1"/>
    <col min="10002" max="10002" width="6" style="741" customWidth="1"/>
    <col min="10003" max="10003" width="5.7109375" style="741" customWidth="1"/>
    <col min="10004" max="10004" width="5.42578125" style="741" customWidth="1"/>
    <col min="10005" max="10005" width="5.85546875" style="741" bestFit="1" customWidth="1"/>
    <col min="10006" max="10006" width="5.7109375" style="741" bestFit="1" customWidth="1"/>
    <col min="10007" max="10007" width="5.28515625" style="741" customWidth="1"/>
    <col min="10008" max="10008" width="5.28515625" style="741" bestFit="1" customWidth="1"/>
    <col min="10009" max="10241" width="9.140625" style="741"/>
    <col min="10242" max="10242" width="3" style="741" bestFit="1" customWidth="1"/>
    <col min="10243" max="10243" width="12.5703125" style="741" customWidth="1"/>
    <col min="10244" max="10244" width="14.140625" style="741" customWidth="1"/>
    <col min="10245" max="10245" width="9.42578125" style="741" bestFit="1" customWidth="1"/>
    <col min="10246" max="10246" width="15.85546875" style="741" customWidth="1"/>
    <col min="10247" max="10247" width="3" style="741" customWidth="1"/>
    <col min="10248" max="10248" width="4" style="741" customWidth="1"/>
    <col min="10249" max="10249" width="3.140625" style="741" customWidth="1"/>
    <col min="10250" max="10250" width="16.140625" style="741" customWidth="1"/>
    <col min="10251" max="10251" width="10.28515625" style="741" customWidth="1"/>
    <col min="10252" max="10254" width="12.42578125" style="741" customWidth="1"/>
    <col min="10255" max="10255" width="9.140625" style="741"/>
    <col min="10256" max="10256" width="9.28515625" style="741" bestFit="1" customWidth="1"/>
    <col min="10257" max="10257" width="8.28515625" style="741" customWidth="1"/>
    <col min="10258" max="10258" width="6" style="741" customWidth="1"/>
    <col min="10259" max="10259" width="5.7109375" style="741" customWidth="1"/>
    <col min="10260" max="10260" width="5.42578125" style="741" customWidth="1"/>
    <col min="10261" max="10261" width="5.85546875" style="741" bestFit="1" customWidth="1"/>
    <col min="10262" max="10262" width="5.7109375" style="741" bestFit="1" customWidth="1"/>
    <col min="10263" max="10263" width="5.28515625" style="741" customWidth="1"/>
    <col min="10264" max="10264" width="5.28515625" style="741" bestFit="1" customWidth="1"/>
    <col min="10265" max="10497" width="9.140625" style="741"/>
    <col min="10498" max="10498" width="3" style="741" bestFit="1" customWidth="1"/>
    <col min="10499" max="10499" width="12.5703125" style="741" customWidth="1"/>
    <col min="10500" max="10500" width="14.140625" style="741" customWidth="1"/>
    <col min="10501" max="10501" width="9.42578125" style="741" bestFit="1" customWidth="1"/>
    <col min="10502" max="10502" width="15.85546875" style="741" customWidth="1"/>
    <col min="10503" max="10503" width="3" style="741" customWidth="1"/>
    <col min="10504" max="10504" width="4" style="741" customWidth="1"/>
    <col min="10505" max="10505" width="3.140625" style="741" customWidth="1"/>
    <col min="10506" max="10506" width="16.140625" style="741" customWidth="1"/>
    <col min="10507" max="10507" width="10.28515625" style="741" customWidth="1"/>
    <col min="10508" max="10510" width="12.42578125" style="741" customWidth="1"/>
    <col min="10511" max="10511" width="9.140625" style="741"/>
    <col min="10512" max="10512" width="9.28515625" style="741" bestFit="1" customWidth="1"/>
    <col min="10513" max="10513" width="8.28515625" style="741" customWidth="1"/>
    <col min="10514" max="10514" width="6" style="741" customWidth="1"/>
    <col min="10515" max="10515" width="5.7109375" style="741" customWidth="1"/>
    <col min="10516" max="10516" width="5.42578125" style="741" customWidth="1"/>
    <col min="10517" max="10517" width="5.85546875" style="741" bestFit="1" customWidth="1"/>
    <col min="10518" max="10518" width="5.7109375" style="741" bestFit="1" customWidth="1"/>
    <col min="10519" max="10519" width="5.28515625" style="741" customWidth="1"/>
    <col min="10520" max="10520" width="5.28515625" style="741" bestFit="1" customWidth="1"/>
    <col min="10521" max="10753" width="9.140625" style="741"/>
    <col min="10754" max="10754" width="3" style="741" bestFit="1" customWidth="1"/>
    <col min="10755" max="10755" width="12.5703125" style="741" customWidth="1"/>
    <col min="10756" max="10756" width="14.140625" style="741" customWidth="1"/>
    <col min="10757" max="10757" width="9.42578125" style="741" bestFit="1" customWidth="1"/>
    <col min="10758" max="10758" width="15.85546875" style="741" customWidth="1"/>
    <col min="10759" max="10759" width="3" style="741" customWidth="1"/>
    <col min="10760" max="10760" width="4" style="741" customWidth="1"/>
    <col min="10761" max="10761" width="3.140625" style="741" customWidth="1"/>
    <col min="10762" max="10762" width="16.140625" style="741" customWidth="1"/>
    <col min="10763" max="10763" width="10.28515625" style="741" customWidth="1"/>
    <col min="10764" max="10766" width="12.42578125" style="741" customWidth="1"/>
    <col min="10767" max="10767" width="9.140625" style="741"/>
    <col min="10768" max="10768" width="9.28515625" style="741" bestFit="1" customWidth="1"/>
    <col min="10769" max="10769" width="8.28515625" style="741" customWidth="1"/>
    <col min="10770" max="10770" width="6" style="741" customWidth="1"/>
    <col min="10771" max="10771" width="5.7109375" style="741" customWidth="1"/>
    <col min="10772" max="10772" width="5.42578125" style="741" customWidth="1"/>
    <col min="10773" max="10773" width="5.85546875" style="741" bestFit="1" customWidth="1"/>
    <col min="10774" max="10774" width="5.7109375" style="741" bestFit="1" customWidth="1"/>
    <col min="10775" max="10775" width="5.28515625" style="741" customWidth="1"/>
    <col min="10776" max="10776" width="5.28515625" style="741" bestFit="1" customWidth="1"/>
    <col min="10777" max="11009" width="9.140625" style="741"/>
    <col min="11010" max="11010" width="3" style="741" bestFit="1" customWidth="1"/>
    <col min="11011" max="11011" width="12.5703125" style="741" customWidth="1"/>
    <col min="11012" max="11012" width="14.140625" style="741" customWidth="1"/>
    <col min="11013" max="11013" width="9.42578125" style="741" bestFit="1" customWidth="1"/>
    <col min="11014" max="11014" width="15.85546875" style="741" customWidth="1"/>
    <col min="11015" max="11015" width="3" style="741" customWidth="1"/>
    <col min="11016" max="11016" width="4" style="741" customWidth="1"/>
    <col min="11017" max="11017" width="3.140625" style="741" customWidth="1"/>
    <col min="11018" max="11018" width="16.140625" style="741" customWidth="1"/>
    <col min="11019" max="11019" width="10.28515625" style="741" customWidth="1"/>
    <col min="11020" max="11022" width="12.42578125" style="741" customWidth="1"/>
    <col min="11023" max="11023" width="9.140625" style="741"/>
    <col min="11024" max="11024" width="9.28515625" style="741" bestFit="1" customWidth="1"/>
    <col min="11025" max="11025" width="8.28515625" style="741" customWidth="1"/>
    <col min="11026" max="11026" width="6" style="741" customWidth="1"/>
    <col min="11027" max="11027" width="5.7109375" style="741" customWidth="1"/>
    <col min="11028" max="11028" width="5.42578125" style="741" customWidth="1"/>
    <col min="11029" max="11029" width="5.85546875" style="741" bestFit="1" customWidth="1"/>
    <col min="11030" max="11030" width="5.7109375" style="741" bestFit="1" customWidth="1"/>
    <col min="11031" max="11031" width="5.28515625" style="741" customWidth="1"/>
    <col min="11032" max="11032" width="5.28515625" style="741" bestFit="1" customWidth="1"/>
    <col min="11033" max="11265" width="9.140625" style="741"/>
    <col min="11266" max="11266" width="3" style="741" bestFit="1" customWidth="1"/>
    <col min="11267" max="11267" width="12.5703125" style="741" customWidth="1"/>
    <col min="11268" max="11268" width="14.140625" style="741" customWidth="1"/>
    <col min="11269" max="11269" width="9.42578125" style="741" bestFit="1" customWidth="1"/>
    <col min="11270" max="11270" width="15.85546875" style="741" customWidth="1"/>
    <col min="11271" max="11271" width="3" style="741" customWidth="1"/>
    <col min="11272" max="11272" width="4" style="741" customWidth="1"/>
    <col min="11273" max="11273" width="3.140625" style="741" customWidth="1"/>
    <col min="11274" max="11274" width="16.140625" style="741" customWidth="1"/>
    <col min="11275" max="11275" width="10.28515625" style="741" customWidth="1"/>
    <col min="11276" max="11278" width="12.42578125" style="741" customWidth="1"/>
    <col min="11279" max="11279" width="9.140625" style="741"/>
    <col min="11280" max="11280" width="9.28515625" style="741" bestFit="1" customWidth="1"/>
    <col min="11281" max="11281" width="8.28515625" style="741" customWidth="1"/>
    <col min="11282" max="11282" width="6" style="741" customWidth="1"/>
    <col min="11283" max="11283" width="5.7109375" style="741" customWidth="1"/>
    <col min="11284" max="11284" width="5.42578125" style="741" customWidth="1"/>
    <col min="11285" max="11285" width="5.85546875" style="741" bestFit="1" customWidth="1"/>
    <col min="11286" max="11286" width="5.7109375" style="741" bestFit="1" customWidth="1"/>
    <col min="11287" max="11287" width="5.28515625" style="741" customWidth="1"/>
    <col min="11288" max="11288" width="5.28515625" style="741" bestFit="1" customWidth="1"/>
    <col min="11289" max="11521" width="9.140625" style="741"/>
    <col min="11522" max="11522" width="3" style="741" bestFit="1" customWidth="1"/>
    <col min="11523" max="11523" width="12.5703125" style="741" customWidth="1"/>
    <col min="11524" max="11524" width="14.140625" style="741" customWidth="1"/>
    <col min="11525" max="11525" width="9.42578125" style="741" bestFit="1" customWidth="1"/>
    <col min="11526" max="11526" width="15.85546875" style="741" customWidth="1"/>
    <col min="11527" max="11527" width="3" style="741" customWidth="1"/>
    <col min="11528" max="11528" width="4" style="741" customWidth="1"/>
    <col min="11529" max="11529" width="3.140625" style="741" customWidth="1"/>
    <col min="11530" max="11530" width="16.140625" style="741" customWidth="1"/>
    <col min="11531" max="11531" width="10.28515625" style="741" customWidth="1"/>
    <col min="11532" max="11534" width="12.42578125" style="741" customWidth="1"/>
    <col min="11535" max="11535" width="9.140625" style="741"/>
    <col min="11536" max="11536" width="9.28515625" style="741" bestFit="1" customWidth="1"/>
    <col min="11537" max="11537" width="8.28515625" style="741" customWidth="1"/>
    <col min="11538" max="11538" width="6" style="741" customWidth="1"/>
    <col min="11539" max="11539" width="5.7109375" style="741" customWidth="1"/>
    <col min="11540" max="11540" width="5.42578125" style="741" customWidth="1"/>
    <col min="11541" max="11541" width="5.85546875" style="741" bestFit="1" customWidth="1"/>
    <col min="11542" max="11542" width="5.7109375" style="741" bestFit="1" customWidth="1"/>
    <col min="11543" max="11543" width="5.28515625" style="741" customWidth="1"/>
    <col min="11544" max="11544" width="5.28515625" style="741" bestFit="1" customWidth="1"/>
    <col min="11545" max="11777" width="9.140625" style="741"/>
    <col min="11778" max="11778" width="3" style="741" bestFit="1" customWidth="1"/>
    <col min="11779" max="11779" width="12.5703125" style="741" customWidth="1"/>
    <col min="11780" max="11780" width="14.140625" style="741" customWidth="1"/>
    <col min="11781" max="11781" width="9.42578125" style="741" bestFit="1" customWidth="1"/>
    <col min="11782" max="11782" width="15.85546875" style="741" customWidth="1"/>
    <col min="11783" max="11783" width="3" style="741" customWidth="1"/>
    <col min="11784" max="11784" width="4" style="741" customWidth="1"/>
    <col min="11785" max="11785" width="3.140625" style="741" customWidth="1"/>
    <col min="11786" max="11786" width="16.140625" style="741" customWidth="1"/>
    <col min="11787" max="11787" width="10.28515625" style="741" customWidth="1"/>
    <col min="11788" max="11790" width="12.42578125" style="741" customWidth="1"/>
    <col min="11791" max="11791" width="9.140625" style="741"/>
    <col min="11792" max="11792" width="9.28515625" style="741" bestFit="1" customWidth="1"/>
    <col min="11793" max="11793" width="8.28515625" style="741" customWidth="1"/>
    <col min="11794" max="11794" width="6" style="741" customWidth="1"/>
    <col min="11795" max="11795" width="5.7109375" style="741" customWidth="1"/>
    <col min="11796" max="11796" width="5.42578125" style="741" customWidth="1"/>
    <col min="11797" max="11797" width="5.85546875" style="741" bestFit="1" customWidth="1"/>
    <col min="11798" max="11798" width="5.7109375" style="741" bestFit="1" customWidth="1"/>
    <col min="11799" max="11799" width="5.28515625" style="741" customWidth="1"/>
    <col min="11800" max="11800" width="5.28515625" style="741" bestFit="1" customWidth="1"/>
    <col min="11801" max="12033" width="9.140625" style="741"/>
    <col min="12034" max="12034" width="3" style="741" bestFit="1" customWidth="1"/>
    <col min="12035" max="12035" width="12.5703125" style="741" customWidth="1"/>
    <col min="12036" max="12036" width="14.140625" style="741" customWidth="1"/>
    <col min="12037" max="12037" width="9.42578125" style="741" bestFit="1" customWidth="1"/>
    <col min="12038" max="12038" width="15.85546875" style="741" customWidth="1"/>
    <col min="12039" max="12039" width="3" style="741" customWidth="1"/>
    <col min="12040" max="12040" width="4" style="741" customWidth="1"/>
    <col min="12041" max="12041" width="3.140625" style="741" customWidth="1"/>
    <col min="12042" max="12042" width="16.140625" style="741" customWidth="1"/>
    <col min="12043" max="12043" width="10.28515625" style="741" customWidth="1"/>
    <col min="12044" max="12046" width="12.42578125" style="741" customWidth="1"/>
    <col min="12047" max="12047" width="9.140625" style="741"/>
    <col min="12048" max="12048" width="9.28515625" style="741" bestFit="1" customWidth="1"/>
    <col min="12049" max="12049" width="8.28515625" style="741" customWidth="1"/>
    <col min="12050" max="12050" width="6" style="741" customWidth="1"/>
    <col min="12051" max="12051" width="5.7109375" style="741" customWidth="1"/>
    <col min="12052" max="12052" width="5.42578125" style="741" customWidth="1"/>
    <col min="12053" max="12053" width="5.85546875" style="741" bestFit="1" customWidth="1"/>
    <col min="12054" max="12054" width="5.7109375" style="741" bestFit="1" customWidth="1"/>
    <col min="12055" max="12055" width="5.28515625" style="741" customWidth="1"/>
    <col min="12056" max="12056" width="5.28515625" style="741" bestFit="1" customWidth="1"/>
    <col min="12057" max="12289" width="9.140625" style="741"/>
    <col min="12290" max="12290" width="3" style="741" bestFit="1" customWidth="1"/>
    <col min="12291" max="12291" width="12.5703125" style="741" customWidth="1"/>
    <col min="12292" max="12292" width="14.140625" style="741" customWidth="1"/>
    <col min="12293" max="12293" width="9.42578125" style="741" bestFit="1" customWidth="1"/>
    <col min="12294" max="12294" width="15.85546875" style="741" customWidth="1"/>
    <col min="12295" max="12295" width="3" style="741" customWidth="1"/>
    <col min="12296" max="12296" width="4" style="741" customWidth="1"/>
    <col min="12297" max="12297" width="3.140625" style="741" customWidth="1"/>
    <col min="12298" max="12298" width="16.140625" style="741" customWidth="1"/>
    <col min="12299" max="12299" width="10.28515625" style="741" customWidth="1"/>
    <col min="12300" max="12302" width="12.42578125" style="741" customWidth="1"/>
    <col min="12303" max="12303" width="9.140625" style="741"/>
    <col min="12304" max="12304" width="9.28515625" style="741" bestFit="1" customWidth="1"/>
    <col min="12305" max="12305" width="8.28515625" style="741" customWidth="1"/>
    <col min="12306" max="12306" width="6" style="741" customWidth="1"/>
    <col min="12307" max="12307" width="5.7109375" style="741" customWidth="1"/>
    <col min="12308" max="12308" width="5.42578125" style="741" customWidth="1"/>
    <col min="12309" max="12309" width="5.85546875" style="741" bestFit="1" customWidth="1"/>
    <col min="12310" max="12310" width="5.7109375" style="741" bestFit="1" customWidth="1"/>
    <col min="12311" max="12311" width="5.28515625" style="741" customWidth="1"/>
    <col min="12312" max="12312" width="5.28515625" style="741" bestFit="1" customWidth="1"/>
    <col min="12313" max="12545" width="9.140625" style="741"/>
    <col min="12546" max="12546" width="3" style="741" bestFit="1" customWidth="1"/>
    <col min="12547" max="12547" width="12.5703125" style="741" customWidth="1"/>
    <col min="12548" max="12548" width="14.140625" style="741" customWidth="1"/>
    <col min="12549" max="12549" width="9.42578125" style="741" bestFit="1" customWidth="1"/>
    <col min="12550" max="12550" width="15.85546875" style="741" customWidth="1"/>
    <col min="12551" max="12551" width="3" style="741" customWidth="1"/>
    <col min="12552" max="12552" width="4" style="741" customWidth="1"/>
    <col min="12553" max="12553" width="3.140625" style="741" customWidth="1"/>
    <col min="12554" max="12554" width="16.140625" style="741" customWidth="1"/>
    <col min="12555" max="12555" width="10.28515625" style="741" customWidth="1"/>
    <col min="12556" max="12558" width="12.42578125" style="741" customWidth="1"/>
    <col min="12559" max="12559" width="9.140625" style="741"/>
    <col min="12560" max="12560" width="9.28515625" style="741" bestFit="1" customWidth="1"/>
    <col min="12561" max="12561" width="8.28515625" style="741" customWidth="1"/>
    <col min="12562" max="12562" width="6" style="741" customWidth="1"/>
    <col min="12563" max="12563" width="5.7109375" style="741" customWidth="1"/>
    <col min="12564" max="12564" width="5.42578125" style="741" customWidth="1"/>
    <col min="12565" max="12565" width="5.85546875" style="741" bestFit="1" customWidth="1"/>
    <col min="12566" max="12566" width="5.7109375" style="741" bestFit="1" customWidth="1"/>
    <col min="12567" max="12567" width="5.28515625" style="741" customWidth="1"/>
    <col min="12568" max="12568" width="5.28515625" style="741" bestFit="1" customWidth="1"/>
    <col min="12569" max="12801" width="9.140625" style="741"/>
    <col min="12802" max="12802" width="3" style="741" bestFit="1" customWidth="1"/>
    <col min="12803" max="12803" width="12.5703125" style="741" customWidth="1"/>
    <col min="12804" max="12804" width="14.140625" style="741" customWidth="1"/>
    <col min="12805" max="12805" width="9.42578125" style="741" bestFit="1" customWidth="1"/>
    <col min="12806" max="12806" width="15.85546875" style="741" customWidth="1"/>
    <col min="12807" max="12807" width="3" style="741" customWidth="1"/>
    <col min="12808" max="12808" width="4" style="741" customWidth="1"/>
    <col min="12809" max="12809" width="3.140625" style="741" customWidth="1"/>
    <col min="12810" max="12810" width="16.140625" style="741" customWidth="1"/>
    <col min="12811" max="12811" width="10.28515625" style="741" customWidth="1"/>
    <col min="12812" max="12814" width="12.42578125" style="741" customWidth="1"/>
    <col min="12815" max="12815" width="9.140625" style="741"/>
    <col min="12816" max="12816" width="9.28515625" style="741" bestFit="1" customWidth="1"/>
    <col min="12817" max="12817" width="8.28515625" style="741" customWidth="1"/>
    <col min="12818" max="12818" width="6" style="741" customWidth="1"/>
    <col min="12819" max="12819" width="5.7109375" style="741" customWidth="1"/>
    <col min="12820" max="12820" width="5.42578125" style="741" customWidth="1"/>
    <col min="12821" max="12821" width="5.85546875" style="741" bestFit="1" customWidth="1"/>
    <col min="12822" max="12822" width="5.7109375" style="741" bestFit="1" customWidth="1"/>
    <col min="12823" max="12823" width="5.28515625" style="741" customWidth="1"/>
    <col min="12824" max="12824" width="5.28515625" style="741" bestFit="1" customWidth="1"/>
    <col min="12825" max="13057" width="9.140625" style="741"/>
    <col min="13058" max="13058" width="3" style="741" bestFit="1" customWidth="1"/>
    <col min="13059" max="13059" width="12.5703125" style="741" customWidth="1"/>
    <col min="13060" max="13060" width="14.140625" style="741" customWidth="1"/>
    <col min="13061" max="13061" width="9.42578125" style="741" bestFit="1" customWidth="1"/>
    <col min="13062" max="13062" width="15.85546875" style="741" customWidth="1"/>
    <col min="13063" max="13063" width="3" style="741" customWidth="1"/>
    <col min="13064" max="13064" width="4" style="741" customWidth="1"/>
    <col min="13065" max="13065" width="3.140625" style="741" customWidth="1"/>
    <col min="13066" max="13066" width="16.140625" style="741" customWidth="1"/>
    <col min="13067" max="13067" width="10.28515625" style="741" customWidth="1"/>
    <col min="13068" max="13070" width="12.42578125" style="741" customWidth="1"/>
    <col min="13071" max="13071" width="9.140625" style="741"/>
    <col min="13072" max="13072" width="9.28515625" style="741" bestFit="1" customWidth="1"/>
    <col min="13073" max="13073" width="8.28515625" style="741" customWidth="1"/>
    <col min="13074" max="13074" width="6" style="741" customWidth="1"/>
    <col min="13075" max="13075" width="5.7109375" style="741" customWidth="1"/>
    <col min="13076" max="13076" width="5.42578125" style="741" customWidth="1"/>
    <col min="13077" max="13077" width="5.85546875" style="741" bestFit="1" customWidth="1"/>
    <col min="13078" max="13078" width="5.7109375" style="741" bestFit="1" customWidth="1"/>
    <col min="13079" max="13079" width="5.28515625" style="741" customWidth="1"/>
    <col min="13080" max="13080" width="5.28515625" style="741" bestFit="1" customWidth="1"/>
    <col min="13081" max="13313" width="9.140625" style="741"/>
    <col min="13314" max="13314" width="3" style="741" bestFit="1" customWidth="1"/>
    <col min="13315" max="13315" width="12.5703125" style="741" customWidth="1"/>
    <col min="13316" max="13316" width="14.140625" style="741" customWidth="1"/>
    <col min="13317" max="13317" width="9.42578125" style="741" bestFit="1" customWidth="1"/>
    <col min="13318" max="13318" width="15.85546875" style="741" customWidth="1"/>
    <col min="13319" max="13319" width="3" style="741" customWidth="1"/>
    <col min="13320" max="13320" width="4" style="741" customWidth="1"/>
    <col min="13321" max="13321" width="3.140625" style="741" customWidth="1"/>
    <col min="13322" max="13322" width="16.140625" style="741" customWidth="1"/>
    <col min="13323" max="13323" width="10.28515625" style="741" customWidth="1"/>
    <col min="13324" max="13326" width="12.42578125" style="741" customWidth="1"/>
    <col min="13327" max="13327" width="9.140625" style="741"/>
    <col min="13328" max="13328" width="9.28515625" style="741" bestFit="1" customWidth="1"/>
    <col min="13329" max="13329" width="8.28515625" style="741" customWidth="1"/>
    <col min="13330" max="13330" width="6" style="741" customWidth="1"/>
    <col min="13331" max="13331" width="5.7109375" style="741" customWidth="1"/>
    <col min="13332" max="13332" width="5.42578125" style="741" customWidth="1"/>
    <col min="13333" max="13333" width="5.85546875" style="741" bestFit="1" customWidth="1"/>
    <col min="13334" max="13334" width="5.7109375" style="741" bestFit="1" customWidth="1"/>
    <col min="13335" max="13335" width="5.28515625" style="741" customWidth="1"/>
    <col min="13336" max="13336" width="5.28515625" style="741" bestFit="1" customWidth="1"/>
    <col min="13337" max="13569" width="9.140625" style="741"/>
    <col min="13570" max="13570" width="3" style="741" bestFit="1" customWidth="1"/>
    <col min="13571" max="13571" width="12.5703125" style="741" customWidth="1"/>
    <col min="13572" max="13572" width="14.140625" style="741" customWidth="1"/>
    <col min="13573" max="13573" width="9.42578125" style="741" bestFit="1" customWidth="1"/>
    <col min="13574" max="13574" width="15.85546875" style="741" customWidth="1"/>
    <col min="13575" max="13575" width="3" style="741" customWidth="1"/>
    <col min="13576" max="13576" width="4" style="741" customWidth="1"/>
    <col min="13577" max="13577" width="3.140625" style="741" customWidth="1"/>
    <col min="13578" max="13578" width="16.140625" style="741" customWidth="1"/>
    <col min="13579" max="13579" width="10.28515625" style="741" customWidth="1"/>
    <col min="13580" max="13582" width="12.42578125" style="741" customWidth="1"/>
    <col min="13583" max="13583" width="9.140625" style="741"/>
    <col min="13584" max="13584" width="9.28515625" style="741" bestFit="1" customWidth="1"/>
    <col min="13585" max="13585" width="8.28515625" style="741" customWidth="1"/>
    <col min="13586" max="13586" width="6" style="741" customWidth="1"/>
    <col min="13587" max="13587" width="5.7109375" style="741" customWidth="1"/>
    <col min="13588" max="13588" width="5.42578125" style="741" customWidth="1"/>
    <col min="13589" max="13589" width="5.85546875" style="741" bestFit="1" customWidth="1"/>
    <col min="13590" max="13590" width="5.7109375" style="741" bestFit="1" customWidth="1"/>
    <col min="13591" max="13591" width="5.28515625" style="741" customWidth="1"/>
    <col min="13592" max="13592" width="5.28515625" style="741" bestFit="1" customWidth="1"/>
    <col min="13593" max="13825" width="9.140625" style="741"/>
    <col min="13826" max="13826" width="3" style="741" bestFit="1" customWidth="1"/>
    <col min="13827" max="13827" width="12.5703125" style="741" customWidth="1"/>
    <col min="13828" max="13828" width="14.140625" style="741" customWidth="1"/>
    <col min="13829" max="13829" width="9.42578125" style="741" bestFit="1" customWidth="1"/>
    <col min="13830" max="13830" width="15.85546875" style="741" customWidth="1"/>
    <col min="13831" max="13831" width="3" style="741" customWidth="1"/>
    <col min="13832" max="13832" width="4" style="741" customWidth="1"/>
    <col min="13833" max="13833" width="3.140625" style="741" customWidth="1"/>
    <col min="13834" max="13834" width="16.140625" style="741" customWidth="1"/>
    <col min="13835" max="13835" width="10.28515625" style="741" customWidth="1"/>
    <col min="13836" max="13838" width="12.42578125" style="741" customWidth="1"/>
    <col min="13839" max="13839" width="9.140625" style="741"/>
    <col min="13840" max="13840" width="9.28515625" style="741" bestFit="1" customWidth="1"/>
    <col min="13841" max="13841" width="8.28515625" style="741" customWidth="1"/>
    <col min="13842" max="13842" width="6" style="741" customWidth="1"/>
    <col min="13843" max="13843" width="5.7109375" style="741" customWidth="1"/>
    <col min="13844" max="13844" width="5.42578125" style="741" customWidth="1"/>
    <col min="13845" max="13845" width="5.85546875" style="741" bestFit="1" customWidth="1"/>
    <col min="13846" max="13846" width="5.7109375" style="741" bestFit="1" customWidth="1"/>
    <col min="13847" max="13847" width="5.28515625" style="741" customWidth="1"/>
    <col min="13848" max="13848" width="5.28515625" style="741" bestFit="1" customWidth="1"/>
    <col min="13849" max="14081" width="9.140625" style="741"/>
    <col min="14082" max="14082" width="3" style="741" bestFit="1" customWidth="1"/>
    <col min="14083" max="14083" width="12.5703125" style="741" customWidth="1"/>
    <col min="14084" max="14084" width="14.140625" style="741" customWidth="1"/>
    <col min="14085" max="14085" width="9.42578125" style="741" bestFit="1" customWidth="1"/>
    <col min="14086" max="14086" width="15.85546875" style="741" customWidth="1"/>
    <col min="14087" max="14087" width="3" style="741" customWidth="1"/>
    <col min="14088" max="14088" width="4" style="741" customWidth="1"/>
    <col min="14089" max="14089" width="3.140625" style="741" customWidth="1"/>
    <col min="14090" max="14090" width="16.140625" style="741" customWidth="1"/>
    <col min="14091" max="14091" width="10.28515625" style="741" customWidth="1"/>
    <col min="14092" max="14094" width="12.42578125" style="741" customWidth="1"/>
    <col min="14095" max="14095" width="9.140625" style="741"/>
    <col min="14096" max="14096" width="9.28515625" style="741" bestFit="1" customWidth="1"/>
    <col min="14097" max="14097" width="8.28515625" style="741" customWidth="1"/>
    <col min="14098" max="14098" width="6" style="741" customWidth="1"/>
    <col min="14099" max="14099" width="5.7109375" style="741" customWidth="1"/>
    <col min="14100" max="14100" width="5.42578125" style="741" customWidth="1"/>
    <col min="14101" max="14101" width="5.85546875" style="741" bestFit="1" customWidth="1"/>
    <col min="14102" max="14102" width="5.7109375" style="741" bestFit="1" customWidth="1"/>
    <col min="14103" max="14103" width="5.28515625" style="741" customWidth="1"/>
    <col min="14104" max="14104" width="5.28515625" style="741" bestFit="1" customWidth="1"/>
    <col min="14105" max="14337" width="9.140625" style="741"/>
    <col min="14338" max="14338" width="3" style="741" bestFit="1" customWidth="1"/>
    <col min="14339" max="14339" width="12.5703125" style="741" customWidth="1"/>
    <col min="14340" max="14340" width="14.140625" style="741" customWidth="1"/>
    <col min="14341" max="14341" width="9.42578125" style="741" bestFit="1" customWidth="1"/>
    <col min="14342" max="14342" width="15.85546875" style="741" customWidth="1"/>
    <col min="14343" max="14343" width="3" style="741" customWidth="1"/>
    <col min="14344" max="14344" width="4" style="741" customWidth="1"/>
    <col min="14345" max="14345" width="3.140625" style="741" customWidth="1"/>
    <col min="14346" max="14346" width="16.140625" style="741" customWidth="1"/>
    <col min="14347" max="14347" width="10.28515625" style="741" customWidth="1"/>
    <col min="14348" max="14350" width="12.42578125" style="741" customWidth="1"/>
    <col min="14351" max="14351" width="9.140625" style="741"/>
    <col min="14352" max="14352" width="9.28515625" style="741" bestFit="1" customWidth="1"/>
    <col min="14353" max="14353" width="8.28515625" style="741" customWidth="1"/>
    <col min="14354" max="14354" width="6" style="741" customWidth="1"/>
    <col min="14355" max="14355" width="5.7109375" style="741" customWidth="1"/>
    <col min="14356" max="14356" width="5.42578125" style="741" customWidth="1"/>
    <col min="14357" max="14357" width="5.85546875" style="741" bestFit="1" customWidth="1"/>
    <col min="14358" max="14358" width="5.7109375" style="741" bestFit="1" customWidth="1"/>
    <col min="14359" max="14359" width="5.28515625" style="741" customWidth="1"/>
    <col min="14360" max="14360" width="5.28515625" style="741" bestFit="1" customWidth="1"/>
    <col min="14361" max="14593" width="9.140625" style="741"/>
    <col min="14594" max="14594" width="3" style="741" bestFit="1" customWidth="1"/>
    <col min="14595" max="14595" width="12.5703125" style="741" customWidth="1"/>
    <col min="14596" max="14596" width="14.140625" style="741" customWidth="1"/>
    <col min="14597" max="14597" width="9.42578125" style="741" bestFit="1" customWidth="1"/>
    <col min="14598" max="14598" width="15.85546875" style="741" customWidth="1"/>
    <col min="14599" max="14599" width="3" style="741" customWidth="1"/>
    <col min="14600" max="14600" width="4" style="741" customWidth="1"/>
    <col min="14601" max="14601" width="3.140625" style="741" customWidth="1"/>
    <col min="14602" max="14602" width="16.140625" style="741" customWidth="1"/>
    <col min="14603" max="14603" width="10.28515625" style="741" customWidth="1"/>
    <col min="14604" max="14606" width="12.42578125" style="741" customWidth="1"/>
    <col min="14607" max="14607" width="9.140625" style="741"/>
    <col min="14608" max="14608" width="9.28515625" style="741" bestFit="1" customWidth="1"/>
    <col min="14609" max="14609" width="8.28515625" style="741" customWidth="1"/>
    <col min="14610" max="14610" width="6" style="741" customWidth="1"/>
    <col min="14611" max="14611" width="5.7109375" style="741" customWidth="1"/>
    <col min="14612" max="14612" width="5.42578125" style="741" customWidth="1"/>
    <col min="14613" max="14613" width="5.85546875" style="741" bestFit="1" customWidth="1"/>
    <col min="14614" max="14614" width="5.7109375" style="741" bestFit="1" customWidth="1"/>
    <col min="14615" max="14615" width="5.28515625" style="741" customWidth="1"/>
    <col min="14616" max="14616" width="5.28515625" style="741" bestFit="1" customWidth="1"/>
    <col min="14617" max="14849" width="9.140625" style="741"/>
    <col min="14850" max="14850" width="3" style="741" bestFit="1" customWidth="1"/>
    <col min="14851" max="14851" width="12.5703125" style="741" customWidth="1"/>
    <col min="14852" max="14852" width="14.140625" style="741" customWidth="1"/>
    <col min="14853" max="14853" width="9.42578125" style="741" bestFit="1" customWidth="1"/>
    <col min="14854" max="14854" width="15.85546875" style="741" customWidth="1"/>
    <col min="14855" max="14855" width="3" style="741" customWidth="1"/>
    <col min="14856" max="14856" width="4" style="741" customWidth="1"/>
    <col min="14857" max="14857" width="3.140625" style="741" customWidth="1"/>
    <col min="14858" max="14858" width="16.140625" style="741" customWidth="1"/>
    <col min="14859" max="14859" width="10.28515625" style="741" customWidth="1"/>
    <col min="14860" max="14862" width="12.42578125" style="741" customWidth="1"/>
    <col min="14863" max="14863" width="9.140625" style="741"/>
    <col min="14864" max="14864" width="9.28515625" style="741" bestFit="1" customWidth="1"/>
    <col min="14865" max="14865" width="8.28515625" style="741" customWidth="1"/>
    <col min="14866" max="14866" width="6" style="741" customWidth="1"/>
    <col min="14867" max="14867" width="5.7109375" style="741" customWidth="1"/>
    <col min="14868" max="14868" width="5.42578125" style="741" customWidth="1"/>
    <col min="14869" max="14869" width="5.85546875" style="741" bestFit="1" customWidth="1"/>
    <col min="14870" max="14870" width="5.7109375" style="741" bestFit="1" customWidth="1"/>
    <col min="14871" max="14871" width="5.28515625" style="741" customWidth="1"/>
    <col min="14872" max="14872" width="5.28515625" style="741" bestFit="1" customWidth="1"/>
    <col min="14873" max="15105" width="9.140625" style="741"/>
    <col min="15106" max="15106" width="3" style="741" bestFit="1" customWidth="1"/>
    <col min="15107" max="15107" width="12.5703125" style="741" customWidth="1"/>
    <col min="15108" max="15108" width="14.140625" style="741" customWidth="1"/>
    <col min="15109" max="15109" width="9.42578125" style="741" bestFit="1" customWidth="1"/>
    <col min="15110" max="15110" width="15.85546875" style="741" customWidth="1"/>
    <col min="15111" max="15111" width="3" style="741" customWidth="1"/>
    <col min="15112" max="15112" width="4" style="741" customWidth="1"/>
    <col min="15113" max="15113" width="3.140625" style="741" customWidth="1"/>
    <col min="15114" max="15114" width="16.140625" style="741" customWidth="1"/>
    <col min="15115" max="15115" width="10.28515625" style="741" customWidth="1"/>
    <col min="15116" max="15118" width="12.42578125" style="741" customWidth="1"/>
    <col min="15119" max="15119" width="9.140625" style="741"/>
    <col min="15120" max="15120" width="9.28515625" style="741" bestFit="1" customWidth="1"/>
    <col min="15121" max="15121" width="8.28515625" style="741" customWidth="1"/>
    <col min="15122" max="15122" width="6" style="741" customWidth="1"/>
    <col min="15123" max="15123" width="5.7109375" style="741" customWidth="1"/>
    <col min="15124" max="15124" width="5.42578125" style="741" customWidth="1"/>
    <col min="15125" max="15125" width="5.85546875" style="741" bestFit="1" customWidth="1"/>
    <col min="15126" max="15126" width="5.7109375" style="741" bestFit="1" customWidth="1"/>
    <col min="15127" max="15127" width="5.28515625" style="741" customWidth="1"/>
    <col min="15128" max="15128" width="5.28515625" style="741" bestFit="1" customWidth="1"/>
    <col min="15129" max="15361" width="9.140625" style="741"/>
    <col min="15362" max="15362" width="3" style="741" bestFit="1" customWidth="1"/>
    <col min="15363" max="15363" width="12.5703125" style="741" customWidth="1"/>
    <col min="15364" max="15364" width="14.140625" style="741" customWidth="1"/>
    <col min="15365" max="15365" width="9.42578125" style="741" bestFit="1" customWidth="1"/>
    <col min="15366" max="15366" width="15.85546875" style="741" customWidth="1"/>
    <col min="15367" max="15367" width="3" style="741" customWidth="1"/>
    <col min="15368" max="15368" width="4" style="741" customWidth="1"/>
    <col min="15369" max="15369" width="3.140625" style="741" customWidth="1"/>
    <col min="15370" max="15370" width="16.140625" style="741" customWidth="1"/>
    <col min="15371" max="15371" width="10.28515625" style="741" customWidth="1"/>
    <col min="15372" max="15374" width="12.42578125" style="741" customWidth="1"/>
    <col min="15375" max="15375" width="9.140625" style="741"/>
    <col min="15376" max="15376" width="9.28515625" style="741" bestFit="1" customWidth="1"/>
    <col min="15377" max="15377" width="8.28515625" style="741" customWidth="1"/>
    <col min="15378" max="15378" width="6" style="741" customWidth="1"/>
    <col min="15379" max="15379" width="5.7109375" style="741" customWidth="1"/>
    <col min="15380" max="15380" width="5.42578125" style="741" customWidth="1"/>
    <col min="15381" max="15381" width="5.85546875" style="741" bestFit="1" customWidth="1"/>
    <col min="15382" max="15382" width="5.7109375" style="741" bestFit="1" customWidth="1"/>
    <col min="15383" max="15383" width="5.28515625" style="741" customWidth="1"/>
    <col min="15384" max="15384" width="5.28515625" style="741" bestFit="1" customWidth="1"/>
    <col min="15385" max="15617" width="9.140625" style="741"/>
    <col min="15618" max="15618" width="3" style="741" bestFit="1" customWidth="1"/>
    <col min="15619" max="15619" width="12.5703125" style="741" customWidth="1"/>
    <col min="15620" max="15620" width="14.140625" style="741" customWidth="1"/>
    <col min="15621" max="15621" width="9.42578125" style="741" bestFit="1" customWidth="1"/>
    <col min="15622" max="15622" width="15.85546875" style="741" customWidth="1"/>
    <col min="15623" max="15623" width="3" style="741" customWidth="1"/>
    <col min="15624" max="15624" width="4" style="741" customWidth="1"/>
    <col min="15625" max="15625" width="3.140625" style="741" customWidth="1"/>
    <col min="15626" max="15626" width="16.140625" style="741" customWidth="1"/>
    <col min="15627" max="15627" width="10.28515625" style="741" customWidth="1"/>
    <col min="15628" max="15630" width="12.42578125" style="741" customWidth="1"/>
    <col min="15631" max="15631" width="9.140625" style="741"/>
    <col min="15632" max="15632" width="9.28515625" style="741" bestFit="1" customWidth="1"/>
    <col min="15633" max="15633" width="8.28515625" style="741" customWidth="1"/>
    <col min="15634" max="15634" width="6" style="741" customWidth="1"/>
    <col min="15635" max="15635" width="5.7109375" style="741" customWidth="1"/>
    <col min="15636" max="15636" width="5.42578125" style="741" customWidth="1"/>
    <col min="15637" max="15637" width="5.85546875" style="741" bestFit="1" customWidth="1"/>
    <col min="15638" max="15638" width="5.7109375" style="741" bestFit="1" customWidth="1"/>
    <col min="15639" max="15639" width="5.28515625" style="741" customWidth="1"/>
    <col min="15640" max="15640" width="5.28515625" style="741" bestFit="1" customWidth="1"/>
    <col min="15641" max="15873" width="9.140625" style="741"/>
    <col min="15874" max="15874" width="3" style="741" bestFit="1" customWidth="1"/>
    <col min="15875" max="15875" width="12.5703125" style="741" customWidth="1"/>
    <col min="15876" max="15876" width="14.140625" style="741" customWidth="1"/>
    <col min="15877" max="15877" width="9.42578125" style="741" bestFit="1" customWidth="1"/>
    <col min="15878" max="15878" width="15.85546875" style="741" customWidth="1"/>
    <col min="15879" max="15879" width="3" style="741" customWidth="1"/>
    <col min="15880" max="15880" width="4" style="741" customWidth="1"/>
    <col min="15881" max="15881" width="3.140625" style="741" customWidth="1"/>
    <col min="15882" max="15882" width="16.140625" style="741" customWidth="1"/>
    <col min="15883" max="15883" width="10.28515625" style="741" customWidth="1"/>
    <col min="15884" max="15886" width="12.42578125" style="741" customWidth="1"/>
    <col min="15887" max="15887" width="9.140625" style="741"/>
    <col min="15888" max="15888" width="9.28515625" style="741" bestFit="1" customWidth="1"/>
    <col min="15889" max="15889" width="8.28515625" style="741" customWidth="1"/>
    <col min="15890" max="15890" width="6" style="741" customWidth="1"/>
    <col min="15891" max="15891" width="5.7109375" style="741" customWidth="1"/>
    <col min="15892" max="15892" width="5.42578125" style="741" customWidth="1"/>
    <col min="15893" max="15893" width="5.85546875" style="741" bestFit="1" customWidth="1"/>
    <col min="15894" max="15894" width="5.7109375" style="741" bestFit="1" customWidth="1"/>
    <col min="15895" max="15895" width="5.28515625" style="741" customWidth="1"/>
    <col min="15896" max="15896" width="5.28515625" style="741" bestFit="1" customWidth="1"/>
    <col min="15897" max="16129" width="9.140625" style="741"/>
    <col min="16130" max="16130" width="3" style="741" bestFit="1" customWidth="1"/>
    <col min="16131" max="16131" width="12.5703125" style="741" customWidth="1"/>
    <col min="16132" max="16132" width="14.140625" style="741" customWidth="1"/>
    <col min="16133" max="16133" width="9.42578125" style="741" bestFit="1" customWidth="1"/>
    <col min="16134" max="16134" width="15.85546875" style="741" customWidth="1"/>
    <col min="16135" max="16135" width="3" style="741" customWidth="1"/>
    <col min="16136" max="16136" width="4" style="741" customWidth="1"/>
    <col min="16137" max="16137" width="3.140625" style="741" customWidth="1"/>
    <col min="16138" max="16138" width="16.140625" style="741" customWidth="1"/>
    <col min="16139" max="16139" width="10.28515625" style="741" customWidth="1"/>
    <col min="16140" max="16142" width="12.42578125" style="741" customWidth="1"/>
    <col min="16143" max="16143" width="9.140625" style="741"/>
    <col min="16144" max="16144" width="9.28515625" style="741" bestFit="1" customWidth="1"/>
    <col min="16145" max="16145" width="8.28515625" style="741" customWidth="1"/>
    <col min="16146" max="16146" width="6" style="741" customWidth="1"/>
    <col min="16147" max="16147" width="5.7109375" style="741" customWidth="1"/>
    <col min="16148" max="16148" width="5.42578125" style="741" customWidth="1"/>
    <col min="16149" max="16149" width="5.85546875" style="741" bestFit="1" customWidth="1"/>
    <col min="16150" max="16150" width="5.7109375" style="741" bestFit="1" customWidth="1"/>
    <col min="16151" max="16151" width="5.28515625" style="741" customWidth="1"/>
    <col min="16152" max="16152" width="5.28515625" style="741" bestFit="1" customWidth="1"/>
    <col min="16153" max="16384" width="9.140625" style="741"/>
  </cols>
  <sheetData>
    <row r="1" spans="2:24" ht="39" customHeight="1" thickBot="1" x14ac:dyDescent="0.25">
      <c r="B1" s="1528"/>
      <c r="C1" s="1529"/>
      <c r="D1" s="1529"/>
      <c r="E1" s="1529"/>
      <c r="F1" s="1529"/>
      <c r="G1" s="1529"/>
      <c r="H1" s="1529"/>
      <c r="I1" s="1529"/>
      <c r="J1" s="1529"/>
      <c r="K1" s="1530"/>
      <c r="M1" s="1514" t="s">
        <v>33</v>
      </c>
      <c r="N1" s="1515"/>
      <c r="O1" s="1515"/>
      <c r="P1" s="1515"/>
      <c r="Q1" s="1515"/>
      <c r="R1" s="1515"/>
    </row>
    <row r="2" spans="2:24" ht="18.75" customHeight="1" thickBot="1" x14ac:dyDescent="0.25">
      <c r="B2" s="1531"/>
      <c r="C2" s="1532"/>
      <c r="D2" s="1532"/>
      <c r="E2" s="1532"/>
      <c r="F2" s="1532"/>
      <c r="G2" s="1532"/>
      <c r="H2" s="1532"/>
      <c r="I2" s="1532"/>
      <c r="J2" s="1532"/>
      <c r="K2" s="1533"/>
      <c r="M2" s="202" t="s">
        <v>309</v>
      </c>
      <c r="N2" s="204" t="s">
        <v>310</v>
      </c>
      <c r="O2" s="941" t="s">
        <v>17</v>
      </c>
      <c r="P2" s="202" t="s">
        <v>309</v>
      </c>
      <c r="Q2" s="204" t="s">
        <v>310</v>
      </c>
      <c r="R2" s="941" t="s">
        <v>17</v>
      </c>
    </row>
    <row r="3" spans="2:24" ht="26.25" customHeight="1" thickBot="1" x14ac:dyDescent="0.25">
      <c r="B3" s="1534"/>
      <c r="C3" s="1535"/>
      <c r="D3" s="1535"/>
      <c r="E3" s="1535"/>
      <c r="F3" s="1535"/>
      <c r="G3" s="1535"/>
      <c r="H3" s="1535"/>
      <c r="I3" s="1535"/>
      <c r="J3" s="1535"/>
      <c r="K3" s="1536"/>
      <c r="M3" s="913">
        <v>44233</v>
      </c>
      <c r="N3" s="125" t="s">
        <v>315</v>
      </c>
      <c r="O3" s="940">
        <v>0.35416666666666669</v>
      </c>
      <c r="P3" s="913">
        <v>44234</v>
      </c>
      <c r="Q3" s="125" t="s">
        <v>315</v>
      </c>
      <c r="R3" s="940">
        <v>0.35416666666666669</v>
      </c>
    </row>
    <row r="4" spans="2:24" ht="13.5" thickBot="1" x14ac:dyDescent="0.25">
      <c r="B4" s="855"/>
      <c r="C4" s="856"/>
      <c r="D4" s="856"/>
      <c r="E4" s="856"/>
      <c r="F4" s="856"/>
      <c r="G4" s="856"/>
      <c r="H4" s="856"/>
      <c r="I4" s="856"/>
      <c r="J4" s="856"/>
      <c r="K4" s="857"/>
      <c r="M4" s="911">
        <v>44408</v>
      </c>
      <c r="N4" s="125" t="s">
        <v>315</v>
      </c>
      <c r="O4" s="518">
        <v>0.35416666666666669</v>
      </c>
      <c r="P4" s="882">
        <v>44409</v>
      </c>
      <c r="Q4" s="125" t="s">
        <v>315</v>
      </c>
      <c r="R4" s="518">
        <v>0.35416666666666669</v>
      </c>
    </row>
    <row r="5" spans="2:24" ht="13.5" thickBot="1" x14ac:dyDescent="0.25">
      <c r="B5" s="855"/>
      <c r="C5" s="856"/>
      <c r="D5" s="856"/>
      <c r="E5" s="856"/>
      <c r="F5" s="856"/>
      <c r="G5" s="856"/>
      <c r="H5" s="856"/>
      <c r="I5" s="856"/>
      <c r="J5" s="856"/>
      <c r="K5" s="857"/>
      <c r="M5" s="911"/>
      <c r="N5" s="859"/>
      <c r="O5" s="517"/>
      <c r="P5" s="882"/>
      <c r="Q5" s="859"/>
      <c r="R5" s="517"/>
    </row>
    <row r="6" spans="2:24" ht="18.75" customHeight="1" thickBot="1" x14ac:dyDescent="0.3">
      <c r="B6" s="1461" t="s">
        <v>313</v>
      </c>
      <c r="C6" s="1462"/>
      <c r="D6" s="1462"/>
      <c r="E6" s="1462"/>
      <c r="F6" s="1462"/>
      <c r="G6" s="1462"/>
      <c r="H6" s="1462"/>
      <c r="I6" s="1462"/>
      <c r="J6" s="1462"/>
      <c r="K6" s="1463"/>
      <c r="M6" s="882"/>
      <c r="N6" s="859"/>
      <c r="O6" s="517"/>
      <c r="P6" s="882"/>
      <c r="Q6" s="859"/>
      <c r="R6" s="517"/>
    </row>
    <row r="7" spans="2:24" ht="16.5" thickBot="1" x14ac:dyDescent="0.25">
      <c r="B7" s="1464" t="s">
        <v>187</v>
      </c>
      <c r="C7" s="1465"/>
      <c r="D7" s="1465"/>
      <c r="E7" s="1465"/>
      <c r="F7" s="1465"/>
      <c r="G7" s="1465"/>
      <c r="H7" s="1465"/>
      <c r="I7" s="1465"/>
      <c r="J7" s="1465"/>
      <c r="K7" s="1466"/>
      <c r="L7" s="742"/>
      <c r="M7" s="1467" t="s">
        <v>48</v>
      </c>
      <c r="N7" s="1468"/>
      <c r="O7" s="1468"/>
      <c r="P7" s="1468"/>
      <c r="Q7" s="1468"/>
      <c r="R7" s="1468"/>
      <c r="S7" s="1468"/>
      <c r="T7" s="1468"/>
      <c r="U7" s="1468"/>
      <c r="V7" s="1468"/>
      <c r="W7" s="1467" t="s">
        <v>49</v>
      </c>
      <c r="X7" s="1543"/>
    </row>
    <row r="8" spans="2:24" ht="15.75" thickBot="1" x14ac:dyDescent="0.3">
      <c r="B8" s="1474" t="s">
        <v>247</v>
      </c>
      <c r="C8" s="1475"/>
      <c r="D8" s="1475"/>
      <c r="E8" s="1475"/>
      <c r="F8" s="1475"/>
      <c r="G8" s="1475"/>
      <c r="H8" s="1475"/>
      <c r="I8" s="1475"/>
      <c r="J8" s="1475"/>
      <c r="K8" s="1476"/>
      <c r="M8" s="60"/>
      <c r="N8" s="1469" t="s">
        <v>0</v>
      </c>
      <c r="O8" s="1470"/>
      <c r="P8" s="61" t="s">
        <v>1</v>
      </c>
      <c r="Q8" s="62" t="s">
        <v>50</v>
      </c>
      <c r="R8" s="263" t="s">
        <v>51</v>
      </c>
      <c r="S8" s="1471" t="s">
        <v>52</v>
      </c>
      <c r="T8" s="1472"/>
      <c r="U8" s="1471" t="s">
        <v>53</v>
      </c>
      <c r="V8" s="1473"/>
      <c r="W8" s="64" t="s">
        <v>54</v>
      </c>
      <c r="X8" s="264" t="s">
        <v>0</v>
      </c>
    </row>
    <row r="9" spans="2:24" ht="15.75" thickBot="1" x14ac:dyDescent="0.3">
      <c r="B9" s="1187" t="s">
        <v>115</v>
      </c>
      <c r="C9" s="987" t="s">
        <v>309</v>
      </c>
      <c r="D9" s="987" t="s">
        <v>17</v>
      </c>
      <c r="E9" s="987" t="s">
        <v>310</v>
      </c>
      <c r="F9" s="987" t="s">
        <v>72</v>
      </c>
      <c r="G9" s="987"/>
      <c r="H9" s="987" t="s">
        <v>19</v>
      </c>
      <c r="I9" s="987"/>
      <c r="J9" s="987" t="s">
        <v>72</v>
      </c>
      <c r="K9" s="1190" t="s">
        <v>116</v>
      </c>
      <c r="M9" s="70">
        <v>1</v>
      </c>
      <c r="N9" s="1481" t="str">
        <f t="shared" ref="N9:N14" si="0">Y47</f>
        <v>PSV</v>
      </c>
      <c r="O9" s="1481"/>
      <c r="P9" s="332"/>
      <c r="Q9" s="332"/>
      <c r="R9" s="745">
        <f>[3]Pontuação!$D$3</f>
        <v>0</v>
      </c>
      <c r="S9" s="1482">
        <f>((P9*-1)+(Q9*-3))</f>
        <v>0</v>
      </c>
      <c r="T9" s="1482"/>
      <c r="U9" s="1460" t="e">
        <f t="shared" ref="U9:U14" si="1">S9/R9</f>
        <v>#DIV/0!</v>
      </c>
      <c r="V9" s="1460"/>
      <c r="W9" s="266" t="s">
        <v>56</v>
      </c>
      <c r="X9" s="73" t="str">
        <f>N11</f>
        <v>JUVENTUS</v>
      </c>
    </row>
    <row r="10" spans="2:24" ht="15" x14ac:dyDescent="0.25">
      <c r="B10" s="782">
        <v>1</v>
      </c>
      <c r="C10" s="918">
        <f>'Datas usadas'!C5</f>
        <v>44233</v>
      </c>
      <c r="D10" s="513">
        <f>'Datas usadas'!D5</f>
        <v>0.35416666666666669</v>
      </c>
      <c r="E10" s="1038" t="str">
        <f>'Datas usadas'!E5</f>
        <v>Único</v>
      </c>
      <c r="F10" s="748" t="str">
        <f>X21</f>
        <v>CHAPE</v>
      </c>
      <c r="G10" s="749">
        <v>4</v>
      </c>
      <c r="H10" s="749" t="s">
        <v>24</v>
      </c>
      <c r="I10" s="749">
        <v>2</v>
      </c>
      <c r="J10" s="751" t="str">
        <f>X23</f>
        <v>FLUMINENSE</v>
      </c>
      <c r="K10" s="1540">
        <v>1</v>
      </c>
      <c r="L10" s="752"/>
      <c r="M10" s="80">
        <v>2</v>
      </c>
      <c r="N10" s="1447" t="str">
        <f t="shared" si="0"/>
        <v>PYTU</v>
      </c>
      <c r="O10" s="1447"/>
      <c r="P10" s="340"/>
      <c r="Q10" s="340"/>
      <c r="R10" s="340">
        <f>[3]Pontuação!$C$4</f>
        <v>0</v>
      </c>
      <c r="S10" s="1448">
        <f t="shared" ref="S10:S14" si="2">((P10*-1)+(Q10*-3))</f>
        <v>0</v>
      </c>
      <c r="T10" s="1448"/>
      <c r="U10" s="1446" t="e">
        <f t="shared" si="1"/>
        <v>#DIV/0!</v>
      </c>
      <c r="V10" s="1446"/>
      <c r="W10" s="269" t="s">
        <v>57</v>
      </c>
      <c r="X10" s="432" t="str">
        <f>N10</f>
        <v>PYTU</v>
      </c>
    </row>
    <row r="11" spans="2:24" ht="15" x14ac:dyDescent="0.25">
      <c r="B11" s="785">
        <f t="shared" ref="B11:B55" si="3">B10+1</f>
        <v>2</v>
      </c>
      <c r="C11" s="911">
        <f>'Datas usadas'!C6</f>
        <v>44234</v>
      </c>
      <c r="D11" s="883">
        <f>'Datas usadas'!D6</f>
        <v>0.35416666666666669</v>
      </c>
      <c r="E11" s="754" t="str">
        <f>'Datas usadas'!E6</f>
        <v>Único</v>
      </c>
      <c r="F11" s="755" t="str">
        <f>X20</f>
        <v>JUVENTUS</v>
      </c>
      <c r="G11" s="756">
        <v>0</v>
      </c>
      <c r="H11" s="756" t="s">
        <v>24</v>
      </c>
      <c r="I11" s="756">
        <v>2</v>
      </c>
      <c r="J11" s="758" t="str">
        <f>X22</f>
        <v>BARCA</v>
      </c>
      <c r="K11" s="1541"/>
      <c r="L11" s="752"/>
      <c r="M11" s="80">
        <v>3</v>
      </c>
      <c r="N11" s="1447" t="str">
        <f t="shared" si="0"/>
        <v>JUVENTUS</v>
      </c>
      <c r="O11" s="1447"/>
      <c r="P11" s="340">
        <f>1</f>
        <v>1</v>
      </c>
      <c r="Q11" s="340"/>
      <c r="R11" s="340">
        <f>[3]Pontuação!$D$5</f>
        <v>1</v>
      </c>
      <c r="S11" s="1448">
        <f t="shared" si="2"/>
        <v>-1</v>
      </c>
      <c r="T11" s="1448"/>
      <c r="U11" s="1446">
        <f t="shared" si="1"/>
        <v>-1</v>
      </c>
      <c r="V11" s="1446"/>
      <c r="W11" s="269" t="s">
        <v>58</v>
      </c>
      <c r="X11" s="432" t="str">
        <f>N14</f>
        <v>FLUMINENSE</v>
      </c>
    </row>
    <row r="12" spans="2:24" ht="15.75" thickBot="1" x14ac:dyDescent="0.3">
      <c r="B12" s="787">
        <f t="shared" si="3"/>
        <v>3</v>
      </c>
      <c r="C12" s="919">
        <f>'Datas usadas'!C16</f>
        <v>44247</v>
      </c>
      <c r="D12" s="514">
        <f>'Datas usadas'!D16</f>
        <v>0.35416666666666669</v>
      </c>
      <c r="E12" s="760" t="str">
        <f>'Datas usadas'!E16</f>
        <v>Único</v>
      </c>
      <c r="F12" s="761" t="str">
        <f>X18</f>
        <v>PSV</v>
      </c>
      <c r="G12" s="762"/>
      <c r="H12" s="762" t="s">
        <v>24</v>
      </c>
      <c r="I12" s="762"/>
      <c r="J12" s="764" t="str">
        <f>X19</f>
        <v>PYTU</v>
      </c>
      <c r="K12" s="1542"/>
      <c r="L12" s="765"/>
      <c r="M12" s="80">
        <v>4</v>
      </c>
      <c r="N12" s="1447" t="str">
        <f t="shared" si="0"/>
        <v>CHAPE</v>
      </c>
      <c r="O12" s="1447"/>
      <c r="P12" s="340">
        <f>1</f>
        <v>1</v>
      </c>
      <c r="Q12" s="340"/>
      <c r="R12" s="340">
        <f>[3]Pontuação!$D$6</f>
        <v>1</v>
      </c>
      <c r="S12" s="1448">
        <f t="shared" si="2"/>
        <v>-1</v>
      </c>
      <c r="T12" s="1448"/>
      <c r="U12" s="1446">
        <f t="shared" si="1"/>
        <v>-1</v>
      </c>
      <c r="V12" s="1446"/>
      <c r="W12" s="274" t="s">
        <v>59</v>
      </c>
      <c r="X12" s="432" t="str">
        <f>N13</f>
        <v>BARCA</v>
      </c>
    </row>
    <row r="13" spans="2:24" ht="15" x14ac:dyDescent="0.25">
      <c r="B13" s="746">
        <f t="shared" si="3"/>
        <v>4</v>
      </c>
      <c r="C13" s="913">
        <f>'Datas usadas'!C17</f>
        <v>44248</v>
      </c>
      <c r="D13" s="513">
        <f>'Datas usadas'!D17</f>
        <v>0.35416666666666669</v>
      </c>
      <c r="E13" s="914" t="str">
        <f>'Datas usadas'!E17</f>
        <v>Único</v>
      </c>
      <c r="F13" s="915" t="str">
        <f>X21</f>
        <v>CHAPE</v>
      </c>
      <c r="G13" s="916"/>
      <c r="H13" s="916" t="s">
        <v>24</v>
      </c>
      <c r="I13" s="916"/>
      <c r="J13" s="917" t="str">
        <f>X22</f>
        <v>BARCA</v>
      </c>
      <c r="K13" s="1537">
        <v>2</v>
      </c>
      <c r="M13" s="80">
        <v>5</v>
      </c>
      <c r="N13" s="1447" t="str">
        <f t="shared" si="0"/>
        <v>BARCA</v>
      </c>
      <c r="O13" s="1447"/>
      <c r="P13" s="340"/>
      <c r="Q13" s="340"/>
      <c r="R13" s="340">
        <f>[3]Pontuação!$D$7</f>
        <v>1</v>
      </c>
      <c r="S13" s="1448">
        <f t="shared" si="2"/>
        <v>0</v>
      </c>
      <c r="T13" s="1448"/>
      <c r="U13" s="1446">
        <f t="shared" si="1"/>
        <v>0</v>
      </c>
      <c r="V13" s="1446"/>
      <c r="W13" s="274" t="s">
        <v>61</v>
      </c>
      <c r="X13" s="432" t="str">
        <f>N12</f>
        <v>CHAPE</v>
      </c>
    </row>
    <row r="14" spans="2:24" ht="15" x14ac:dyDescent="0.25">
      <c r="B14" s="753">
        <f t="shared" si="3"/>
        <v>5</v>
      </c>
      <c r="C14" s="911">
        <f>C13+6</f>
        <v>44254</v>
      </c>
      <c r="D14" s="883">
        <v>0.35416666666666669</v>
      </c>
      <c r="E14" s="754" t="s">
        <v>315</v>
      </c>
      <c r="F14" s="756" t="str">
        <f>X19</f>
        <v>PYTU</v>
      </c>
      <c r="G14" s="756"/>
      <c r="H14" s="756" t="s">
        <v>24</v>
      </c>
      <c r="I14" s="756"/>
      <c r="J14" s="768" t="str">
        <f>X20</f>
        <v>JUVENTUS</v>
      </c>
      <c r="K14" s="1538"/>
      <c r="M14" s="80">
        <v>6</v>
      </c>
      <c r="N14" s="1447" t="str">
        <f t="shared" si="0"/>
        <v>FLUMINENSE</v>
      </c>
      <c r="O14" s="1447"/>
      <c r="P14" s="340">
        <f>1</f>
        <v>1</v>
      </c>
      <c r="Q14" s="340"/>
      <c r="R14" s="340">
        <f>[3]Pontuação!$D$8</f>
        <v>1</v>
      </c>
      <c r="S14" s="1448">
        <f t="shared" si="2"/>
        <v>-1</v>
      </c>
      <c r="T14" s="1448"/>
      <c r="U14" s="1446">
        <f t="shared" si="1"/>
        <v>-1</v>
      </c>
      <c r="V14" s="1446"/>
      <c r="W14" s="275" t="s">
        <v>62</v>
      </c>
      <c r="X14" s="432" t="str">
        <f>N9</f>
        <v>PSV</v>
      </c>
    </row>
    <row r="15" spans="2:24" ht="15.75" customHeight="1" thickBot="1" x14ac:dyDescent="0.25">
      <c r="B15" s="759">
        <f t="shared" si="3"/>
        <v>6</v>
      </c>
      <c r="C15" s="920">
        <f>C14+1</f>
        <v>44255</v>
      </c>
      <c r="D15" s="514">
        <v>0.35416666666666669</v>
      </c>
      <c r="E15" s="754" t="s">
        <v>315</v>
      </c>
      <c r="F15" s="1051" t="str">
        <f>X18</f>
        <v>PSV</v>
      </c>
      <c r="G15" s="793"/>
      <c r="H15" s="793" t="s">
        <v>24</v>
      </c>
      <c r="I15" s="793"/>
      <c r="J15" s="922" t="str">
        <f>X23</f>
        <v>FLUMINENSE</v>
      </c>
      <c r="K15" s="1539"/>
    </row>
    <row r="16" spans="2:24" ht="15.75" thickBot="1" x14ac:dyDescent="0.3">
      <c r="B16" s="746">
        <f t="shared" si="3"/>
        <v>7</v>
      </c>
      <c r="C16" s="925">
        <f>C15+6</f>
        <v>44261</v>
      </c>
      <c r="D16" s="513">
        <v>0.35416666666666669</v>
      </c>
      <c r="E16" s="1034" t="s">
        <v>315</v>
      </c>
      <c r="F16" s="771" t="str">
        <f>X19</f>
        <v>PYTU</v>
      </c>
      <c r="G16" s="771"/>
      <c r="H16" s="771" t="s">
        <v>24</v>
      </c>
      <c r="I16" s="771"/>
      <c r="J16" s="772" t="str">
        <f>X23</f>
        <v>FLUMINENSE</v>
      </c>
      <c r="K16" s="1540">
        <v>3</v>
      </c>
      <c r="L16" s="765"/>
      <c r="M16" s="1449" t="s">
        <v>311</v>
      </c>
      <c r="N16" s="1450"/>
      <c r="O16" s="1450"/>
      <c r="P16" s="1450"/>
      <c r="Q16" s="1450"/>
      <c r="R16" s="1450"/>
      <c r="S16" s="1451"/>
      <c r="X16" s="773" t="s">
        <v>118</v>
      </c>
    </row>
    <row r="17" spans="2:29" ht="15.75" customHeight="1" thickBot="1" x14ac:dyDescent="0.25">
      <c r="B17" s="753">
        <f t="shared" si="3"/>
        <v>8</v>
      </c>
      <c r="C17" s="911">
        <f>C16+1</f>
        <v>44262</v>
      </c>
      <c r="D17" s="883">
        <v>0.35416666666666669</v>
      </c>
      <c r="E17" s="1035" t="s">
        <v>315</v>
      </c>
      <c r="F17" s="774" t="str">
        <f>X18</f>
        <v>PSV</v>
      </c>
      <c r="G17" s="775"/>
      <c r="H17" s="775" t="s">
        <v>24</v>
      </c>
      <c r="I17" s="775"/>
      <c r="J17" s="776" t="str">
        <f>X22</f>
        <v>BARCA</v>
      </c>
      <c r="K17" s="1541"/>
      <c r="L17" s="765"/>
      <c r="M17" s="1452" t="s">
        <v>71</v>
      </c>
      <c r="N17" s="1453"/>
      <c r="O17" s="1453"/>
      <c r="P17" s="1454"/>
      <c r="Q17" s="1452" t="s">
        <v>72</v>
      </c>
      <c r="R17" s="1454"/>
      <c r="S17" s="121" t="s">
        <v>73</v>
      </c>
      <c r="X17" s="777" t="s">
        <v>72</v>
      </c>
      <c r="Y17" s="777" t="s">
        <v>74</v>
      </c>
      <c r="Z17" s="777" t="s">
        <v>32</v>
      </c>
      <c r="AA17" s="777" t="s">
        <v>47</v>
      </c>
      <c r="AB17" s="777"/>
      <c r="AC17" s="777" t="s">
        <v>76</v>
      </c>
    </row>
    <row r="18" spans="2:29" ht="15.75" customHeight="1" thickBot="1" x14ac:dyDescent="0.25">
      <c r="B18" s="759">
        <f t="shared" si="3"/>
        <v>9</v>
      </c>
      <c r="C18" s="919">
        <f>C17+7</f>
        <v>44269</v>
      </c>
      <c r="D18" s="514">
        <v>0.35416666666666669</v>
      </c>
      <c r="E18" s="1036" t="s">
        <v>315</v>
      </c>
      <c r="F18" s="842" t="str">
        <f>X20</f>
        <v>JUVENTUS</v>
      </c>
      <c r="G18" s="843"/>
      <c r="H18" s="843" t="s">
        <v>24</v>
      </c>
      <c r="I18" s="843"/>
      <c r="J18" s="844" t="str">
        <f>X21</f>
        <v>CHAPE</v>
      </c>
      <c r="K18" s="1542"/>
      <c r="L18" s="765"/>
      <c r="M18" s="1455" t="s">
        <v>368</v>
      </c>
      <c r="N18" s="1456"/>
      <c r="O18" s="1456"/>
      <c r="P18" s="1457"/>
      <c r="Q18" s="1458" t="s">
        <v>339</v>
      </c>
      <c r="R18" s="1459"/>
      <c r="S18" s="778">
        <f>3</f>
        <v>3</v>
      </c>
      <c r="X18" s="779" t="str">
        <f t="shared" ref="X18:X23" si="4">Y47</f>
        <v>PSV</v>
      </c>
      <c r="Y18" s="780">
        <f>1+1</f>
        <v>2</v>
      </c>
      <c r="Z18" s="781">
        <v>1</v>
      </c>
      <c r="AA18" s="780">
        <f>1+1</f>
        <v>2</v>
      </c>
      <c r="AB18" s="780"/>
      <c r="AC18" s="781">
        <f t="shared" ref="AC18:AC23" si="5">SUM(Y18:AA18)</f>
        <v>5</v>
      </c>
    </row>
    <row r="19" spans="2:29" x14ac:dyDescent="0.2">
      <c r="B19" s="782">
        <f t="shared" si="3"/>
        <v>10</v>
      </c>
      <c r="C19" s="913">
        <f>C18+6</f>
        <v>44275</v>
      </c>
      <c r="D19" s="513">
        <v>0.35416666666666669</v>
      </c>
      <c r="E19" s="1034" t="s">
        <v>315</v>
      </c>
      <c r="F19" s="923" t="str">
        <f>X21</f>
        <v>CHAPE</v>
      </c>
      <c r="G19" s="916"/>
      <c r="H19" s="916" t="s">
        <v>24</v>
      </c>
      <c r="I19" s="916"/>
      <c r="J19" s="924" t="str">
        <f>X18</f>
        <v>PSV</v>
      </c>
      <c r="K19" s="1537">
        <v>4</v>
      </c>
      <c r="M19" s="1403" t="s">
        <v>369</v>
      </c>
      <c r="N19" s="1404"/>
      <c r="O19" s="1404"/>
      <c r="P19" s="1405"/>
      <c r="Q19" s="1444" t="s">
        <v>339</v>
      </c>
      <c r="R19" s="1445"/>
      <c r="S19" s="433">
        <f>1</f>
        <v>1</v>
      </c>
      <c r="X19" s="756" t="str">
        <f t="shared" si="4"/>
        <v>PYTU</v>
      </c>
      <c r="Y19" s="780">
        <v>1</v>
      </c>
      <c r="Z19" s="780">
        <f>1+1</f>
        <v>2</v>
      </c>
      <c r="AA19" s="780">
        <f>1+1</f>
        <v>2</v>
      </c>
      <c r="AB19" s="780"/>
      <c r="AC19" s="781">
        <f t="shared" si="5"/>
        <v>5</v>
      </c>
    </row>
    <row r="20" spans="2:29" ht="15" customHeight="1" x14ac:dyDescent="0.2">
      <c r="B20" s="785">
        <f t="shared" si="3"/>
        <v>11</v>
      </c>
      <c r="C20" s="911">
        <f>C18+7</f>
        <v>44276</v>
      </c>
      <c r="D20" s="883">
        <v>0.35416666666666669</v>
      </c>
      <c r="E20" s="1035" t="s">
        <v>315</v>
      </c>
      <c r="F20" s="786" t="str">
        <f>X20</f>
        <v>JUVENTUS</v>
      </c>
      <c r="G20" s="756"/>
      <c r="H20" s="756" t="s">
        <v>24</v>
      </c>
      <c r="I20" s="756"/>
      <c r="J20" s="758" t="str">
        <f>X23</f>
        <v>FLUMINENSE</v>
      </c>
      <c r="K20" s="1538"/>
      <c r="M20" s="1403" t="s">
        <v>370</v>
      </c>
      <c r="N20" s="1404"/>
      <c r="O20" s="1404"/>
      <c r="P20" s="1405"/>
      <c r="Q20" s="1444" t="s">
        <v>341</v>
      </c>
      <c r="R20" s="1445"/>
      <c r="S20" s="433">
        <f>2</f>
        <v>2</v>
      </c>
      <c r="X20" s="786" t="str">
        <f t="shared" si="4"/>
        <v>JUVENTUS</v>
      </c>
      <c r="Y20" s="780">
        <f>1</f>
        <v>1</v>
      </c>
      <c r="Z20" s="780">
        <f>1+1</f>
        <v>2</v>
      </c>
      <c r="AA20" s="780">
        <f>1+1</f>
        <v>2</v>
      </c>
      <c r="AB20" s="780"/>
      <c r="AC20" s="781">
        <f t="shared" si="5"/>
        <v>5</v>
      </c>
    </row>
    <row r="21" spans="2:29" ht="15.75" customHeight="1" thickBot="1" x14ac:dyDescent="0.25">
      <c r="B21" s="787">
        <f t="shared" si="3"/>
        <v>12</v>
      </c>
      <c r="C21" s="920">
        <f>C20+6</f>
        <v>44282</v>
      </c>
      <c r="D21" s="514">
        <v>0.35416666666666669</v>
      </c>
      <c r="E21" s="1036" t="s">
        <v>315</v>
      </c>
      <c r="F21" s="793" t="str">
        <f>X19</f>
        <v>PYTU</v>
      </c>
      <c r="G21" s="793"/>
      <c r="H21" s="793" t="s">
        <v>24</v>
      </c>
      <c r="I21" s="793"/>
      <c r="J21" s="922" t="str">
        <f>X22</f>
        <v>BARCA</v>
      </c>
      <c r="K21" s="1539"/>
      <c r="M21" s="1403" t="s">
        <v>371</v>
      </c>
      <c r="N21" s="1404"/>
      <c r="O21" s="1404"/>
      <c r="P21" s="1405"/>
      <c r="Q21" s="1444" t="s">
        <v>340</v>
      </c>
      <c r="R21" s="1445"/>
      <c r="S21" s="433">
        <f>1</f>
        <v>1</v>
      </c>
      <c r="X21" s="788" t="str">
        <f t="shared" si="4"/>
        <v>CHAPE</v>
      </c>
      <c r="Y21" s="780">
        <v>1</v>
      </c>
      <c r="Z21" s="780">
        <f>1+1</f>
        <v>2</v>
      </c>
      <c r="AA21" s="780">
        <f>1+1</f>
        <v>2</v>
      </c>
      <c r="AB21" s="780"/>
      <c r="AC21" s="781">
        <f t="shared" si="5"/>
        <v>5</v>
      </c>
    </row>
    <row r="22" spans="2:29" x14ac:dyDescent="0.2">
      <c r="B22" s="782">
        <f t="shared" si="3"/>
        <v>13</v>
      </c>
      <c r="C22" s="925">
        <f>C21+1</f>
        <v>44283</v>
      </c>
      <c r="D22" s="513">
        <v>0.35416666666666669</v>
      </c>
      <c r="E22" s="1034" t="s">
        <v>315</v>
      </c>
      <c r="F22" s="795" t="str">
        <f>X18</f>
        <v>PSV</v>
      </c>
      <c r="G22" s="749"/>
      <c r="H22" s="749" t="s">
        <v>24</v>
      </c>
      <c r="I22" s="749"/>
      <c r="J22" s="796" t="str">
        <f>X20</f>
        <v>JUVENTUS</v>
      </c>
      <c r="K22" s="1540">
        <v>5</v>
      </c>
      <c r="M22" s="1403" t="s">
        <v>372</v>
      </c>
      <c r="N22" s="1404"/>
      <c r="O22" s="1404"/>
      <c r="P22" s="1405"/>
      <c r="Q22" s="1444" t="s">
        <v>340</v>
      </c>
      <c r="R22" s="1445"/>
      <c r="S22" s="433">
        <f>1</f>
        <v>1</v>
      </c>
      <c r="X22" s="789" t="str">
        <f t="shared" si="4"/>
        <v>BARCA</v>
      </c>
      <c r="Y22" s="780">
        <v>1</v>
      </c>
      <c r="Z22" s="780">
        <v>1</v>
      </c>
      <c r="AA22" s="780">
        <f>1+1+1</f>
        <v>3</v>
      </c>
      <c r="AB22" s="780"/>
      <c r="AC22" s="781">
        <f t="shared" si="5"/>
        <v>5</v>
      </c>
    </row>
    <row r="23" spans="2:29" ht="15" customHeight="1" x14ac:dyDescent="0.2">
      <c r="B23" s="785">
        <f t="shared" si="3"/>
        <v>14</v>
      </c>
      <c r="C23" s="911">
        <f>C21+14</f>
        <v>44296</v>
      </c>
      <c r="D23" s="883">
        <v>0.35416666666666669</v>
      </c>
      <c r="E23" s="1035" t="s">
        <v>315</v>
      </c>
      <c r="F23" s="756" t="str">
        <f>X19</f>
        <v>PYTU</v>
      </c>
      <c r="G23" s="756"/>
      <c r="H23" s="756" t="s">
        <v>24</v>
      </c>
      <c r="I23" s="756"/>
      <c r="J23" s="790" t="str">
        <f>X21</f>
        <v>CHAPE</v>
      </c>
      <c r="K23" s="1541"/>
      <c r="M23" s="1403"/>
      <c r="N23" s="1404"/>
      <c r="O23" s="1404"/>
      <c r="P23" s="1405"/>
      <c r="Q23" s="1444"/>
      <c r="R23" s="1445"/>
      <c r="S23" s="433"/>
      <c r="X23" s="791" t="str">
        <f t="shared" si="4"/>
        <v>FLUMINENSE</v>
      </c>
      <c r="Y23" s="780">
        <f>1+1</f>
        <v>2</v>
      </c>
      <c r="Z23" s="780">
        <f>1+1</f>
        <v>2</v>
      </c>
      <c r="AA23" s="780">
        <v>1</v>
      </c>
      <c r="AB23" s="780"/>
      <c r="AC23" s="781">
        <f t="shared" si="5"/>
        <v>5</v>
      </c>
    </row>
    <row r="24" spans="2:29" ht="15.75" customHeight="1" thickBot="1" x14ac:dyDescent="0.25">
      <c r="B24" s="787">
        <f t="shared" si="3"/>
        <v>15</v>
      </c>
      <c r="C24" s="919">
        <f>C23+1</f>
        <v>44297</v>
      </c>
      <c r="D24" s="514">
        <v>0.35416666666666669</v>
      </c>
      <c r="E24" s="1036" t="s">
        <v>315</v>
      </c>
      <c r="F24" s="761" t="str">
        <f>X22</f>
        <v>BARCA</v>
      </c>
      <c r="G24" s="762"/>
      <c r="H24" s="762" t="s">
        <v>24</v>
      </c>
      <c r="I24" s="762"/>
      <c r="J24" s="845" t="str">
        <f>X23</f>
        <v>FLUMINENSE</v>
      </c>
      <c r="K24" s="1542"/>
      <c r="M24" s="1403"/>
      <c r="N24" s="1404"/>
      <c r="O24" s="1404"/>
      <c r="P24" s="1405"/>
      <c r="Q24" s="1379"/>
      <c r="R24" s="1415"/>
      <c r="S24" s="433"/>
    </row>
    <row r="25" spans="2:29" ht="15.75" customHeight="1" thickBot="1" x14ac:dyDescent="0.25">
      <c r="B25" s="1390" t="s">
        <v>299</v>
      </c>
      <c r="C25" s="1391"/>
      <c r="D25" s="1391"/>
      <c r="E25" s="1391"/>
      <c r="F25" s="1391"/>
      <c r="G25" s="1391"/>
      <c r="H25" s="1391"/>
      <c r="I25" s="1391"/>
      <c r="J25" s="1391"/>
      <c r="K25" s="1392"/>
      <c r="M25" s="1403"/>
      <c r="N25" s="1404"/>
      <c r="O25" s="1404"/>
      <c r="P25" s="1405"/>
      <c r="Q25" s="1379"/>
      <c r="R25" s="1415"/>
      <c r="S25" s="433"/>
      <c r="X25" s="773" t="s">
        <v>223</v>
      </c>
    </row>
    <row r="26" spans="2:29" x14ac:dyDescent="0.2">
      <c r="B26" s="746">
        <v>16</v>
      </c>
      <c r="C26" s="911">
        <f>C23+7</f>
        <v>44303</v>
      </c>
      <c r="D26" s="1054">
        <v>0.35416666666666669</v>
      </c>
      <c r="E26" s="1034" t="s">
        <v>315</v>
      </c>
      <c r="F26" s="795" t="s">
        <v>59</v>
      </c>
      <c r="G26" s="749"/>
      <c r="H26" s="749" t="s">
        <v>24</v>
      </c>
      <c r="I26" s="750"/>
      <c r="J26" s="796" t="s">
        <v>61</v>
      </c>
      <c r="K26" s="1388" t="s">
        <v>300</v>
      </c>
      <c r="M26" s="1403"/>
      <c r="N26" s="1404"/>
      <c r="O26" s="1404"/>
      <c r="P26" s="1405"/>
      <c r="Q26" s="1379"/>
      <c r="R26" s="1415"/>
      <c r="S26" s="433"/>
      <c r="X26" s="777" t="s">
        <v>72</v>
      </c>
      <c r="Y26" s="777" t="s">
        <v>74</v>
      </c>
      <c r="Z26" s="777" t="s">
        <v>32</v>
      </c>
      <c r="AA26" s="777" t="s">
        <v>47</v>
      </c>
      <c r="AB26" s="777"/>
      <c r="AC26" s="777" t="s">
        <v>76</v>
      </c>
    </row>
    <row r="27" spans="2:29" ht="15" customHeight="1" x14ac:dyDescent="0.2">
      <c r="B27" s="753">
        <f t="shared" si="3"/>
        <v>17</v>
      </c>
      <c r="C27" s="911">
        <f>C26+1</f>
        <v>44304</v>
      </c>
      <c r="D27" s="883">
        <v>0.35416666666666669</v>
      </c>
      <c r="E27" s="1035" t="s">
        <v>315</v>
      </c>
      <c r="F27" s="789" t="s">
        <v>58</v>
      </c>
      <c r="G27" s="756"/>
      <c r="H27" s="756" t="s">
        <v>24</v>
      </c>
      <c r="I27" s="757"/>
      <c r="J27" s="797" t="s">
        <v>62</v>
      </c>
      <c r="K27" s="1389"/>
      <c r="M27" s="1403"/>
      <c r="N27" s="1404"/>
      <c r="O27" s="1404"/>
      <c r="P27" s="1405"/>
      <c r="Q27" s="1379"/>
      <c r="R27" s="1415"/>
      <c r="S27" s="433"/>
      <c r="X27" s="779" t="str">
        <f>X18</f>
        <v>PSV</v>
      </c>
      <c r="Y27" s="780">
        <f>1+1</f>
        <v>2</v>
      </c>
      <c r="Z27" s="781">
        <v>1</v>
      </c>
      <c r="AA27" s="780">
        <f>1+1</f>
        <v>2</v>
      </c>
      <c r="AB27" s="780"/>
      <c r="AC27" s="781">
        <f>SUM(Y27:AA27)</f>
        <v>5</v>
      </c>
    </row>
    <row r="28" spans="2:29" ht="15" customHeight="1" x14ac:dyDescent="0.2">
      <c r="B28" s="753">
        <f>B27+1</f>
        <v>18</v>
      </c>
      <c r="C28" s="911">
        <f>C27+6</f>
        <v>44310</v>
      </c>
      <c r="D28" s="883">
        <v>0.35416666666666669</v>
      </c>
      <c r="E28" s="1053" t="s">
        <v>315</v>
      </c>
      <c r="F28" s="789" t="s">
        <v>62</v>
      </c>
      <c r="G28" s="756"/>
      <c r="H28" s="756" t="s">
        <v>24</v>
      </c>
      <c r="I28" s="757"/>
      <c r="J28" s="797" t="s">
        <v>58</v>
      </c>
      <c r="K28" s="1389"/>
      <c r="M28" s="1403"/>
      <c r="N28" s="1404"/>
      <c r="O28" s="1404"/>
      <c r="P28" s="1405"/>
      <c r="Q28" s="1379"/>
      <c r="R28" s="1415"/>
      <c r="S28" s="433"/>
      <c r="X28" s="756" t="str">
        <f>X19</f>
        <v>PYTU</v>
      </c>
      <c r="Y28" s="780">
        <v>1</v>
      </c>
      <c r="Z28" s="780">
        <f>1+1+1</f>
        <v>3</v>
      </c>
      <c r="AA28" s="780">
        <f>1</f>
        <v>1</v>
      </c>
      <c r="AB28" s="780"/>
      <c r="AC28" s="781">
        <f>SUM(Y28:AA28)</f>
        <v>5</v>
      </c>
    </row>
    <row r="29" spans="2:29" ht="15.75" customHeight="1" thickBot="1" x14ac:dyDescent="0.25">
      <c r="B29" s="753">
        <f>B28+1</f>
        <v>19</v>
      </c>
      <c r="C29" s="911">
        <f>C28+1</f>
        <v>44311</v>
      </c>
      <c r="D29" s="514">
        <v>0.35416666666666669</v>
      </c>
      <c r="E29" s="1052" t="s">
        <v>315</v>
      </c>
      <c r="F29" s="789" t="s">
        <v>61</v>
      </c>
      <c r="G29" s="756"/>
      <c r="H29" s="756" t="s">
        <v>24</v>
      </c>
      <c r="I29" s="757"/>
      <c r="J29" s="797" t="s">
        <v>59</v>
      </c>
      <c r="K29" s="1389"/>
      <c r="M29" s="1403"/>
      <c r="N29" s="1404"/>
      <c r="O29" s="1404"/>
      <c r="P29" s="1405"/>
      <c r="Q29" s="1379"/>
      <c r="R29" s="1415"/>
      <c r="S29" s="433"/>
      <c r="X29" s="786" t="str">
        <f>X20</f>
        <v>JUVENTUS</v>
      </c>
      <c r="Y29" s="780">
        <f>1</f>
        <v>1</v>
      </c>
      <c r="Z29" s="780">
        <f>1</f>
        <v>1</v>
      </c>
      <c r="AA29" s="780">
        <f>1+1+1</f>
        <v>3</v>
      </c>
      <c r="AB29" s="780"/>
      <c r="AC29" s="781">
        <f>SUM(Y29:AA29)</f>
        <v>5</v>
      </c>
    </row>
    <row r="30" spans="2:29" ht="15.75" customHeight="1" thickBot="1" x14ac:dyDescent="0.25">
      <c r="B30" s="1511" t="s">
        <v>188</v>
      </c>
      <c r="C30" s="1512"/>
      <c r="D30" s="1512"/>
      <c r="E30" s="1512"/>
      <c r="F30" s="1512"/>
      <c r="G30" s="1512"/>
      <c r="H30" s="1512"/>
      <c r="I30" s="1512"/>
      <c r="J30" s="1512"/>
      <c r="K30" s="1513"/>
      <c r="M30" s="1403"/>
      <c r="N30" s="1404"/>
      <c r="O30" s="1404"/>
      <c r="P30" s="1405"/>
      <c r="Q30" s="1379"/>
      <c r="R30" s="1415"/>
      <c r="S30" s="433"/>
      <c r="X30" s="846"/>
      <c r="Y30" s="847"/>
      <c r="Z30" s="847"/>
      <c r="AA30" s="847"/>
      <c r="AB30" s="847"/>
      <c r="AC30" s="848"/>
    </row>
    <row r="31" spans="2:29" ht="15.75" customHeight="1" thickBot="1" x14ac:dyDescent="0.25">
      <c r="B31" s="1218" t="s">
        <v>14</v>
      </c>
      <c r="C31" s="1219" t="s">
        <v>15</v>
      </c>
      <c r="D31" s="1219" t="s">
        <v>16</v>
      </c>
      <c r="E31" s="1219" t="s">
        <v>17</v>
      </c>
      <c r="F31" s="1219" t="s">
        <v>72</v>
      </c>
      <c r="G31" s="1477" t="s">
        <v>19</v>
      </c>
      <c r="H31" s="1477"/>
      <c r="I31" s="1477"/>
      <c r="J31" s="1220" t="s">
        <v>72</v>
      </c>
      <c r="K31" s="1218" t="s">
        <v>116</v>
      </c>
      <c r="M31" s="1403"/>
      <c r="N31" s="1404"/>
      <c r="O31" s="1404"/>
      <c r="P31" s="1405"/>
      <c r="Q31" s="1379"/>
      <c r="R31" s="1415"/>
      <c r="S31" s="433"/>
      <c r="X31" s="773" t="s">
        <v>120</v>
      </c>
    </row>
    <row r="32" spans="2:29" ht="24" customHeight="1" x14ac:dyDescent="0.2">
      <c r="B32" s="1209">
        <f>B29+1</f>
        <v>20</v>
      </c>
      <c r="C32" s="1210">
        <f>C29+20</f>
        <v>44331</v>
      </c>
      <c r="D32" s="1211">
        <v>0.35416666666666669</v>
      </c>
      <c r="E32" s="1211" t="str">
        <f>E23</f>
        <v>Único</v>
      </c>
      <c r="F32" s="1212" t="s">
        <v>208</v>
      </c>
      <c r="G32" s="889"/>
      <c r="H32" s="892" t="s">
        <v>24</v>
      </c>
      <c r="I32" s="889"/>
      <c r="J32" s="1221" t="s">
        <v>276</v>
      </c>
      <c r="K32" s="1516" t="s">
        <v>189</v>
      </c>
      <c r="M32" s="1403"/>
      <c r="N32" s="1404"/>
      <c r="O32" s="1404"/>
      <c r="P32" s="1405"/>
      <c r="Q32" s="1379"/>
      <c r="R32" s="1415"/>
      <c r="S32" s="433"/>
      <c r="X32" s="777" t="s">
        <v>72</v>
      </c>
      <c r="Y32" s="777" t="s">
        <v>74</v>
      </c>
      <c r="Z32" s="777" t="s">
        <v>32</v>
      </c>
      <c r="AA32" s="777" t="s">
        <v>47</v>
      </c>
      <c r="AB32" s="777"/>
      <c r="AC32" s="777" t="s">
        <v>76</v>
      </c>
    </row>
    <row r="33" spans="2:32" ht="26.25" customHeight="1" thickBot="1" x14ac:dyDescent="0.25">
      <c r="B33" s="1213">
        <f>B32+1</f>
        <v>21</v>
      </c>
      <c r="C33" s="1214">
        <f>C32+1</f>
        <v>44332</v>
      </c>
      <c r="D33" s="1215">
        <v>0.35416666666666669</v>
      </c>
      <c r="E33" s="1215" t="str">
        <f>E24</f>
        <v>Único</v>
      </c>
      <c r="F33" s="1216" t="s">
        <v>205</v>
      </c>
      <c r="G33" s="891"/>
      <c r="H33" s="894" t="s">
        <v>24</v>
      </c>
      <c r="I33" s="891"/>
      <c r="J33" s="1222" t="s">
        <v>275</v>
      </c>
      <c r="K33" s="1517"/>
      <c r="M33" s="1403"/>
      <c r="N33" s="1404"/>
      <c r="O33" s="1404"/>
      <c r="P33" s="1405"/>
      <c r="Q33" s="1379"/>
      <c r="R33" s="1415"/>
      <c r="S33" s="433"/>
      <c r="X33" s="779" t="str">
        <f>X27</f>
        <v>PSV</v>
      </c>
      <c r="Y33" s="780">
        <f>Y18+Y27</f>
        <v>4</v>
      </c>
      <c r="Z33" s="780">
        <f>Z18+Z27</f>
        <v>2</v>
      </c>
      <c r="AA33" s="780">
        <f>AA18+AA27</f>
        <v>4</v>
      </c>
      <c r="AB33" s="780"/>
      <c r="AC33" s="781">
        <f t="shared" ref="AC33:AC41" si="6">SUM(Y33:AA33)</f>
        <v>10</v>
      </c>
    </row>
    <row r="34" spans="2:32" ht="26.25" customHeight="1" x14ac:dyDescent="0.2">
      <c r="B34" s="1213">
        <f>B33+1</f>
        <v>22</v>
      </c>
      <c r="C34" s="1210">
        <f>C32+7</f>
        <v>44338</v>
      </c>
      <c r="D34" s="1211">
        <v>0.35416666666666669</v>
      </c>
      <c r="E34" s="1211" t="str">
        <f>E32</f>
        <v>Único</v>
      </c>
      <c r="F34" s="1212" t="s">
        <v>275</v>
      </c>
      <c r="G34" s="889"/>
      <c r="H34" s="892" t="s">
        <v>24</v>
      </c>
      <c r="I34" s="889"/>
      <c r="J34" s="1221" t="s">
        <v>205</v>
      </c>
      <c r="K34" s="1517"/>
      <c r="M34" s="1403"/>
      <c r="N34" s="1404"/>
      <c r="O34" s="1404"/>
      <c r="P34" s="1405"/>
      <c r="Q34" s="1379"/>
      <c r="R34" s="1415"/>
      <c r="S34" s="433"/>
      <c r="X34" s="779"/>
      <c r="Y34" s="780"/>
      <c r="Z34" s="780"/>
      <c r="AA34" s="780"/>
      <c r="AB34" s="780"/>
      <c r="AC34" s="781"/>
    </row>
    <row r="35" spans="2:32" ht="26.25" customHeight="1" thickBot="1" x14ac:dyDescent="0.25">
      <c r="B35" s="1217">
        <f>B34+1</f>
        <v>23</v>
      </c>
      <c r="C35" s="1214">
        <f>C34+1</f>
        <v>44339</v>
      </c>
      <c r="D35" s="1215">
        <v>0.35416666666666669</v>
      </c>
      <c r="E35" s="1215" t="str">
        <f>E33</f>
        <v>Único</v>
      </c>
      <c r="F35" s="1216" t="s">
        <v>276</v>
      </c>
      <c r="G35" s="891"/>
      <c r="H35" s="894" t="s">
        <v>24</v>
      </c>
      <c r="I35" s="891"/>
      <c r="J35" s="1222" t="s">
        <v>208</v>
      </c>
      <c r="K35" s="1518"/>
      <c r="M35" s="1403"/>
      <c r="N35" s="1404"/>
      <c r="O35" s="1404"/>
      <c r="P35" s="1405"/>
      <c r="Q35" s="1379"/>
      <c r="R35" s="1415"/>
      <c r="S35" s="433"/>
      <c r="X35" s="779"/>
      <c r="Y35" s="780"/>
      <c r="Z35" s="780"/>
      <c r="AA35" s="780"/>
      <c r="AB35" s="780"/>
      <c r="AC35" s="781"/>
    </row>
    <row r="36" spans="2:32" ht="15.75" customHeight="1" thickBot="1" x14ac:dyDescent="0.25">
      <c r="B36" s="1478" t="s">
        <v>190</v>
      </c>
      <c r="C36" s="1479"/>
      <c r="D36" s="1479"/>
      <c r="E36" s="1479"/>
      <c r="F36" s="1479"/>
      <c r="G36" s="1479"/>
      <c r="H36" s="1479"/>
      <c r="I36" s="1479"/>
      <c r="J36" s="1479"/>
      <c r="K36" s="1480"/>
      <c r="M36" s="1403"/>
      <c r="N36" s="1404"/>
      <c r="O36" s="1404"/>
      <c r="P36" s="1405"/>
      <c r="Q36" s="1379"/>
      <c r="R36" s="1415"/>
      <c r="S36" s="433"/>
      <c r="X36" s="756" t="str">
        <f>X28</f>
        <v>PYTU</v>
      </c>
      <c r="Y36" s="780">
        <f t="shared" ref="Y36:AA37" si="7">Y19+Y28</f>
        <v>2</v>
      </c>
      <c r="Z36" s="780">
        <f t="shared" si="7"/>
        <v>5</v>
      </c>
      <c r="AA36" s="780">
        <f t="shared" si="7"/>
        <v>3</v>
      </c>
      <c r="AB36" s="780"/>
      <c r="AC36" s="781">
        <f t="shared" si="6"/>
        <v>10</v>
      </c>
    </row>
    <row r="37" spans="2:32" ht="27.75" customHeight="1" thickBot="1" x14ac:dyDescent="0.25">
      <c r="B37" s="1223">
        <f>B35+1</f>
        <v>24</v>
      </c>
      <c r="C37" s="1224">
        <f>C35+7</f>
        <v>44346</v>
      </c>
      <c r="D37" s="1225">
        <v>0.35416666666666669</v>
      </c>
      <c r="E37" s="1225" t="str">
        <f>E13</f>
        <v>Único</v>
      </c>
      <c r="F37" s="1226" t="s">
        <v>316</v>
      </c>
      <c r="G37" s="896"/>
      <c r="H37" s="895" t="s">
        <v>24</v>
      </c>
      <c r="I37" s="897"/>
      <c r="J37" s="1226" t="s">
        <v>317</v>
      </c>
      <c r="K37" s="1227" t="s">
        <v>124</v>
      </c>
      <c r="M37" s="1403"/>
      <c r="N37" s="1404"/>
      <c r="O37" s="1404"/>
      <c r="P37" s="1405"/>
      <c r="Q37" s="1379"/>
      <c r="R37" s="1415"/>
      <c r="S37" s="433"/>
      <c r="X37" s="786" t="str">
        <f>X29</f>
        <v>JUVENTUS</v>
      </c>
      <c r="Y37" s="780">
        <f t="shared" si="7"/>
        <v>2</v>
      </c>
      <c r="Z37" s="780">
        <f t="shared" si="7"/>
        <v>3</v>
      </c>
      <c r="AA37" s="780">
        <f t="shared" si="7"/>
        <v>5</v>
      </c>
      <c r="AB37" s="780"/>
      <c r="AC37" s="781">
        <f t="shared" si="6"/>
        <v>10</v>
      </c>
    </row>
    <row r="38" spans="2:32" ht="15.75" customHeight="1" thickBot="1" x14ac:dyDescent="0.25">
      <c r="B38" s="1489" t="s">
        <v>209</v>
      </c>
      <c r="C38" s="1490"/>
      <c r="D38" s="1490"/>
      <c r="E38" s="1491"/>
      <c r="F38" s="1502"/>
      <c r="G38" s="1503"/>
      <c r="H38" s="1503"/>
      <c r="I38" s="1503"/>
      <c r="J38" s="1503"/>
      <c r="K38" s="1504"/>
      <c r="M38" s="1403"/>
      <c r="N38" s="1404"/>
      <c r="O38" s="1404"/>
      <c r="P38" s="1405"/>
      <c r="Q38" s="1379"/>
      <c r="R38" s="1415"/>
      <c r="S38" s="433"/>
      <c r="X38" s="788" t="e">
        <f>#REF!</f>
        <v>#REF!</v>
      </c>
      <c r="Y38" s="780" t="e">
        <f>Y21+#REF!</f>
        <v>#REF!</v>
      </c>
      <c r="Z38" s="780" t="e">
        <f>Z21+#REF!</f>
        <v>#REF!</v>
      </c>
      <c r="AA38" s="780" t="e">
        <f>AA21+#REF!</f>
        <v>#REF!</v>
      </c>
      <c r="AB38" s="780"/>
      <c r="AC38" s="781" t="e">
        <f t="shared" si="6"/>
        <v>#REF!</v>
      </c>
    </row>
    <row r="39" spans="2:32" ht="15.75" customHeight="1" thickBot="1" x14ac:dyDescent="0.25">
      <c r="B39" s="1505" t="s">
        <v>363</v>
      </c>
      <c r="C39" s="1506"/>
      <c r="D39" s="1506"/>
      <c r="E39" s="1506"/>
      <c r="F39" s="1506"/>
      <c r="G39" s="1506"/>
      <c r="H39" s="1506"/>
      <c r="I39" s="1506"/>
      <c r="J39" s="1506"/>
      <c r="K39" s="1507"/>
      <c r="M39" s="1403"/>
      <c r="N39" s="1404"/>
      <c r="O39" s="1404"/>
      <c r="P39" s="1405"/>
      <c r="Q39" s="1379"/>
      <c r="R39" s="1415"/>
      <c r="S39" s="433"/>
      <c r="X39" s="788"/>
      <c r="Y39" s="780"/>
      <c r="Z39" s="780"/>
      <c r="AA39" s="780"/>
      <c r="AB39" s="780"/>
      <c r="AC39" s="781"/>
    </row>
    <row r="40" spans="2:32" ht="17.25" customHeight="1" thickBot="1" x14ac:dyDescent="0.25">
      <c r="B40" s="1499" t="s">
        <v>248</v>
      </c>
      <c r="C40" s="1500"/>
      <c r="D40" s="1500"/>
      <c r="E40" s="1500"/>
      <c r="F40" s="1500"/>
      <c r="G40" s="1500"/>
      <c r="H40" s="1500"/>
      <c r="I40" s="1500"/>
      <c r="J40" s="1500"/>
      <c r="K40" s="1501"/>
      <c r="M40" s="1403"/>
      <c r="N40" s="1404"/>
      <c r="O40" s="1404"/>
      <c r="P40" s="1405"/>
      <c r="Q40" s="1379"/>
      <c r="R40" s="1415"/>
      <c r="S40" s="433"/>
      <c r="X40" s="789" t="e">
        <f>#REF!</f>
        <v>#REF!</v>
      </c>
      <c r="Y40" s="780" t="e">
        <f>Y22+#REF!</f>
        <v>#REF!</v>
      </c>
      <c r="Z40" s="780" t="e">
        <f>Z22+#REF!</f>
        <v>#REF!</v>
      </c>
      <c r="AA40" s="780" t="e">
        <f>AA22+#REF!</f>
        <v>#REF!</v>
      </c>
      <c r="AB40" s="780"/>
      <c r="AC40" s="781" t="e">
        <f t="shared" si="6"/>
        <v>#REF!</v>
      </c>
    </row>
    <row r="41" spans="2:32" x14ac:dyDescent="0.2">
      <c r="B41" s="782">
        <f>B37+1</f>
        <v>25</v>
      </c>
      <c r="C41" s="912">
        <f>M4</f>
        <v>44408</v>
      </c>
      <c r="D41" s="1055">
        <v>0.35416666666666669</v>
      </c>
      <c r="E41" s="747" t="s">
        <v>315</v>
      </c>
      <c r="F41" s="748" t="str">
        <f>X20</f>
        <v>JUVENTUS</v>
      </c>
      <c r="G41" s="749"/>
      <c r="H41" s="749" t="s">
        <v>24</v>
      </c>
      <c r="I41" s="750"/>
      <c r="J41" s="751" t="str">
        <f>X22</f>
        <v>BARCA</v>
      </c>
      <c r="K41" s="1496">
        <v>6</v>
      </c>
      <c r="L41" s="765"/>
      <c r="M41" s="1403"/>
      <c r="N41" s="1404"/>
      <c r="O41" s="1404"/>
      <c r="P41" s="1405"/>
      <c r="Q41" s="1379"/>
      <c r="R41" s="1415"/>
      <c r="S41" s="433"/>
      <c r="X41" s="791" t="e">
        <f>#REF!</f>
        <v>#REF!</v>
      </c>
      <c r="Y41" s="780" t="e">
        <f>Y23+#REF!</f>
        <v>#REF!</v>
      </c>
      <c r="Z41" s="780" t="e">
        <f>Z23+#REF!</f>
        <v>#REF!</v>
      </c>
      <c r="AA41" s="780" t="e">
        <f>AA23+#REF!</f>
        <v>#REF!</v>
      </c>
      <c r="AB41" s="780"/>
      <c r="AC41" s="781" t="e">
        <f t="shared" si="6"/>
        <v>#REF!</v>
      </c>
    </row>
    <row r="42" spans="2:32" ht="15" customHeight="1" thickBot="1" x14ac:dyDescent="0.25">
      <c r="B42" s="785">
        <f t="shared" si="3"/>
        <v>26</v>
      </c>
      <c r="C42" s="928">
        <f>P4</f>
        <v>44409</v>
      </c>
      <c r="D42" s="1056">
        <v>0.35416666666666669</v>
      </c>
      <c r="E42" s="754" t="s">
        <v>315</v>
      </c>
      <c r="F42" s="755" t="str">
        <f>X21</f>
        <v>CHAPE</v>
      </c>
      <c r="G42" s="756"/>
      <c r="H42" s="756" t="s">
        <v>24</v>
      </c>
      <c r="I42" s="757"/>
      <c r="J42" s="758" t="str">
        <f>X23</f>
        <v>FLUMINENSE</v>
      </c>
      <c r="K42" s="1497"/>
      <c r="M42" s="1403"/>
      <c r="N42" s="1404"/>
      <c r="O42" s="1404"/>
      <c r="P42" s="1405"/>
      <c r="Q42" s="1379"/>
      <c r="R42" s="1415"/>
      <c r="S42" s="433"/>
    </row>
    <row r="43" spans="2:32" ht="15.75" customHeight="1" thickBot="1" x14ac:dyDescent="0.25">
      <c r="B43" s="787">
        <f t="shared" si="3"/>
        <v>27</v>
      </c>
      <c r="C43" s="933">
        <f>C42+7</f>
        <v>44416</v>
      </c>
      <c r="D43" s="1057">
        <v>0.35416666666666669</v>
      </c>
      <c r="E43" s="760" t="s">
        <v>315</v>
      </c>
      <c r="F43" s="761" t="str">
        <f>X18</f>
        <v>PSV</v>
      </c>
      <c r="G43" s="762"/>
      <c r="H43" s="762" t="s">
        <v>24</v>
      </c>
      <c r="I43" s="763"/>
      <c r="J43" s="764" t="str">
        <f>X19</f>
        <v>PYTU</v>
      </c>
      <c r="K43" s="1498"/>
      <c r="M43" s="1403"/>
      <c r="N43" s="1404"/>
      <c r="O43" s="1404"/>
      <c r="P43" s="1405"/>
      <c r="Q43" s="1379"/>
      <c r="R43" s="1415"/>
      <c r="S43" s="433"/>
      <c r="X43" s="746">
        <f>B54+1</f>
        <v>39</v>
      </c>
      <c r="Y43" s="809">
        <f>C50+14</f>
        <v>44472</v>
      </c>
      <c r="Z43" s="799">
        <f t="shared" ref="Z43:AA45" si="8">D47</f>
        <v>0.35416666666666669</v>
      </c>
      <c r="AA43" s="747" t="str">
        <f t="shared" si="8"/>
        <v>Único</v>
      </c>
      <c r="AB43" s="783" t="str">
        <f>F50</f>
        <v>CHAPE</v>
      </c>
      <c r="AC43" s="749"/>
      <c r="AD43" s="749" t="s">
        <v>24</v>
      </c>
      <c r="AE43" s="750"/>
      <c r="AF43" s="784" t="str">
        <f>J50</f>
        <v>PSV</v>
      </c>
    </row>
    <row r="44" spans="2:32" x14ac:dyDescent="0.2">
      <c r="B44" s="930">
        <f t="shared" si="3"/>
        <v>28</v>
      </c>
      <c r="C44" s="931">
        <f t="shared" ref="C44:C46" si="9">C41+14</f>
        <v>44422</v>
      </c>
      <c r="D44" s="1055">
        <f t="shared" ref="D44:E49" si="10">D41</f>
        <v>0.35416666666666669</v>
      </c>
      <c r="E44" s="914" t="str">
        <f t="shared" si="10"/>
        <v>Único</v>
      </c>
      <c r="F44" s="915" t="str">
        <f>X18</f>
        <v>PSV</v>
      </c>
      <c r="G44" s="916"/>
      <c r="H44" s="916" t="s">
        <v>24</v>
      </c>
      <c r="I44" s="926"/>
      <c r="J44" s="932" t="str">
        <f>X23</f>
        <v>FLUMINENSE</v>
      </c>
      <c r="K44" s="1492">
        <v>7</v>
      </c>
      <c r="M44" s="1403"/>
      <c r="N44" s="1404"/>
      <c r="O44" s="1404"/>
      <c r="P44" s="1405"/>
      <c r="Q44" s="1379"/>
      <c r="R44" s="1415"/>
      <c r="S44" s="433"/>
      <c r="X44" s="753">
        <f>X43+1</f>
        <v>40</v>
      </c>
      <c r="Y44" s="811">
        <f>C51+14</f>
        <v>44478</v>
      </c>
      <c r="Z44" s="780">
        <f t="shared" si="8"/>
        <v>0.35416666666666669</v>
      </c>
      <c r="AA44" s="754" t="str">
        <f t="shared" si="8"/>
        <v>Único</v>
      </c>
      <c r="AB44" s="786" t="str">
        <f>F52</f>
        <v>JUVENTUS</v>
      </c>
      <c r="AC44" s="756"/>
      <c r="AD44" s="756" t="s">
        <v>24</v>
      </c>
      <c r="AE44" s="757"/>
      <c r="AF44" s="758" t="str">
        <f>J52</f>
        <v>FLUMINENSE</v>
      </c>
    </row>
    <row r="45" spans="2:32" ht="15" customHeight="1" thickBot="1" x14ac:dyDescent="0.25">
      <c r="B45" s="785">
        <f t="shared" si="3"/>
        <v>29</v>
      </c>
      <c r="C45" s="927">
        <f t="shared" si="9"/>
        <v>44423</v>
      </c>
      <c r="D45" s="1056">
        <f t="shared" si="10"/>
        <v>0.35416666666666669</v>
      </c>
      <c r="E45" s="754" t="str">
        <f t="shared" si="10"/>
        <v>Único</v>
      </c>
      <c r="F45" s="756" t="str">
        <f>X19</f>
        <v>PYTU</v>
      </c>
      <c r="G45" s="756"/>
      <c r="H45" s="756" t="s">
        <v>24</v>
      </c>
      <c r="I45" s="757"/>
      <c r="J45" s="786" t="str">
        <f>X20</f>
        <v>JUVENTUS</v>
      </c>
      <c r="K45" s="1493"/>
      <c r="M45" s="1403"/>
      <c r="N45" s="1404"/>
      <c r="O45" s="1404"/>
      <c r="P45" s="1405"/>
      <c r="Q45" s="1379"/>
      <c r="R45" s="1415"/>
      <c r="S45" s="433"/>
      <c r="X45" s="759">
        <f>X44+1</f>
        <v>41</v>
      </c>
      <c r="Y45" s="815">
        <f>C52+14</f>
        <v>44479</v>
      </c>
      <c r="Z45" s="800">
        <f t="shared" si="8"/>
        <v>0.35416666666666669</v>
      </c>
      <c r="AA45" s="760" t="str">
        <f t="shared" si="8"/>
        <v>Único</v>
      </c>
      <c r="AB45" s="762" t="str">
        <f>F51</f>
        <v>PYTU</v>
      </c>
      <c r="AC45" s="762"/>
      <c r="AD45" s="762" t="s">
        <v>24</v>
      </c>
      <c r="AE45" s="763"/>
      <c r="AF45" s="770" t="str">
        <f>J51</f>
        <v>BARCA</v>
      </c>
    </row>
    <row r="46" spans="2:32" ht="15.75" customHeight="1" thickBot="1" x14ac:dyDescent="0.25">
      <c r="B46" s="787">
        <f t="shared" si="3"/>
        <v>30</v>
      </c>
      <c r="C46" s="934">
        <f t="shared" si="9"/>
        <v>44430</v>
      </c>
      <c r="D46" s="1057">
        <f t="shared" si="10"/>
        <v>0.35416666666666669</v>
      </c>
      <c r="E46" s="792" t="str">
        <f t="shared" si="10"/>
        <v>Único</v>
      </c>
      <c r="F46" s="921" t="str">
        <f>X21</f>
        <v>CHAPE</v>
      </c>
      <c r="G46" s="793"/>
      <c r="H46" s="793" t="s">
        <v>24</v>
      </c>
      <c r="I46" s="794"/>
      <c r="J46" s="935" t="str">
        <f>X22</f>
        <v>BARCA</v>
      </c>
      <c r="K46" s="1494"/>
      <c r="M46" s="1403"/>
      <c r="N46" s="1404"/>
      <c r="O46" s="1404"/>
      <c r="P46" s="1405"/>
      <c r="Q46" s="1379"/>
      <c r="R46" s="1415"/>
      <c r="S46" s="433"/>
    </row>
    <row r="47" spans="2:32" x14ac:dyDescent="0.2">
      <c r="B47" s="782">
        <f t="shared" si="3"/>
        <v>31</v>
      </c>
      <c r="C47" s="918">
        <f>C46+7</f>
        <v>44437</v>
      </c>
      <c r="D47" s="1055">
        <f t="shared" si="10"/>
        <v>0.35416666666666669</v>
      </c>
      <c r="E47" s="747" t="str">
        <f t="shared" si="10"/>
        <v>Único</v>
      </c>
      <c r="F47" s="766" t="str">
        <f>X19</f>
        <v>PYTU</v>
      </c>
      <c r="G47" s="766"/>
      <c r="H47" s="749" t="s">
        <v>24</v>
      </c>
      <c r="I47" s="750"/>
      <c r="J47" s="807" t="str">
        <f>X21</f>
        <v>CHAPE</v>
      </c>
      <c r="K47" s="1496">
        <v>8</v>
      </c>
      <c r="M47" s="1403"/>
      <c r="N47" s="1404"/>
      <c r="O47" s="1404"/>
      <c r="P47" s="1405"/>
      <c r="Q47" s="1379"/>
      <c r="R47" s="1415"/>
      <c r="S47" s="433"/>
      <c r="X47" s="248" t="s">
        <v>18</v>
      </c>
      <c r="Y47" s="248" t="s">
        <v>337</v>
      </c>
    </row>
    <row r="48" spans="2:32" ht="15" customHeight="1" x14ac:dyDescent="0.2">
      <c r="B48" s="785">
        <f t="shared" si="3"/>
        <v>32</v>
      </c>
      <c r="C48" s="936">
        <f>C47+13</f>
        <v>44450</v>
      </c>
      <c r="D48" s="1056">
        <f t="shared" si="10"/>
        <v>0.35416666666666669</v>
      </c>
      <c r="E48" s="754" t="str">
        <f t="shared" si="10"/>
        <v>Único</v>
      </c>
      <c r="F48" s="756" t="str">
        <f>X22</f>
        <v>BARCA</v>
      </c>
      <c r="G48" s="756"/>
      <c r="H48" s="756" t="s">
        <v>24</v>
      </c>
      <c r="I48" s="757"/>
      <c r="J48" s="790" t="str">
        <f>X23</f>
        <v>FLUMINENSE</v>
      </c>
      <c r="K48" s="1497"/>
      <c r="M48" s="1403"/>
      <c r="N48" s="1404"/>
      <c r="O48" s="1404"/>
      <c r="P48" s="1405"/>
      <c r="Q48" s="1379"/>
      <c r="R48" s="1415"/>
      <c r="S48" s="433"/>
      <c r="X48" s="246" t="s">
        <v>20</v>
      </c>
      <c r="Y48" s="246" t="s">
        <v>27</v>
      </c>
    </row>
    <row r="49" spans="2:26" ht="15.75" customHeight="1" thickBot="1" x14ac:dyDescent="0.25">
      <c r="B49" s="787">
        <f t="shared" si="3"/>
        <v>33</v>
      </c>
      <c r="C49" s="937">
        <f>C48+1</f>
        <v>44451</v>
      </c>
      <c r="D49" s="1057">
        <f t="shared" si="10"/>
        <v>0.35416666666666669</v>
      </c>
      <c r="E49" s="760" t="str">
        <f t="shared" si="10"/>
        <v>Único</v>
      </c>
      <c r="F49" s="798" t="str">
        <f>X18</f>
        <v>PSV</v>
      </c>
      <c r="G49" s="798"/>
      <c r="H49" s="762" t="s">
        <v>24</v>
      </c>
      <c r="I49" s="763"/>
      <c r="J49" s="808" t="str">
        <f>X20</f>
        <v>JUVENTUS</v>
      </c>
      <c r="K49" s="1498"/>
      <c r="L49" s="765"/>
      <c r="M49" s="1375"/>
      <c r="N49" s="1376"/>
      <c r="O49" s="1376"/>
      <c r="P49" s="1377"/>
      <c r="Q49" s="1380"/>
      <c r="R49" s="1379"/>
      <c r="S49" s="433"/>
      <c r="X49" s="247" t="s">
        <v>319</v>
      </c>
      <c r="Y49" s="247" t="s">
        <v>338</v>
      </c>
    </row>
    <row r="50" spans="2:26" x14ac:dyDescent="0.2">
      <c r="B50" s="782">
        <f t="shared" si="3"/>
        <v>34</v>
      </c>
      <c r="C50" s="918">
        <f>C49+7</f>
        <v>44458</v>
      </c>
      <c r="D50" s="1055">
        <f>D44</f>
        <v>0.35416666666666669</v>
      </c>
      <c r="E50" s="747" t="str">
        <f>E44</f>
        <v>Único</v>
      </c>
      <c r="F50" s="783" t="str">
        <f>X21</f>
        <v>CHAPE</v>
      </c>
      <c r="G50" s="783"/>
      <c r="H50" s="749" t="s">
        <v>24</v>
      </c>
      <c r="I50" s="750"/>
      <c r="J50" s="784" t="str">
        <f>X18</f>
        <v>PSV</v>
      </c>
      <c r="K50" s="1492">
        <v>9</v>
      </c>
      <c r="L50" s="765"/>
      <c r="M50" s="1375"/>
      <c r="N50" s="1376"/>
      <c r="O50" s="1376"/>
      <c r="P50" s="1377"/>
      <c r="Q50" s="1380"/>
      <c r="R50" s="1379"/>
      <c r="S50" s="433"/>
      <c r="X50" s="249" t="s">
        <v>320</v>
      </c>
      <c r="Y50" s="249" t="s">
        <v>339</v>
      </c>
    </row>
    <row r="51" spans="2:26" ht="15" customHeight="1" x14ac:dyDescent="0.2">
      <c r="B51" s="785">
        <f t="shared" si="3"/>
        <v>35</v>
      </c>
      <c r="C51" s="936">
        <f>C50+6</f>
        <v>44464</v>
      </c>
      <c r="D51" s="1056">
        <f>D45</f>
        <v>0.35416666666666669</v>
      </c>
      <c r="E51" s="754" t="str">
        <f>E45</f>
        <v>Único</v>
      </c>
      <c r="F51" s="756" t="str">
        <f>X19</f>
        <v>PYTU</v>
      </c>
      <c r="G51" s="756"/>
      <c r="H51" s="756" t="s">
        <v>24</v>
      </c>
      <c r="I51" s="757"/>
      <c r="J51" s="810" t="str">
        <f>X22</f>
        <v>BARCA</v>
      </c>
      <c r="K51" s="1493"/>
      <c r="L51" s="765"/>
      <c r="M51" s="1375"/>
      <c r="N51" s="1376"/>
      <c r="O51" s="1376"/>
      <c r="P51" s="1377"/>
      <c r="Q51" s="1380"/>
      <c r="R51" s="1379"/>
      <c r="S51" s="433"/>
      <c r="X51" s="519" t="s">
        <v>321</v>
      </c>
      <c r="Y51" s="519" t="s">
        <v>340</v>
      </c>
    </row>
    <row r="52" spans="2:26" ht="15.75" customHeight="1" thickBot="1" x14ac:dyDescent="0.25">
      <c r="B52" s="929">
        <f t="shared" si="3"/>
        <v>36</v>
      </c>
      <c r="C52" s="937">
        <f>C51+1</f>
        <v>44465</v>
      </c>
      <c r="D52" s="1057">
        <f>D46</f>
        <v>0.35416666666666669</v>
      </c>
      <c r="E52" s="760" t="str">
        <f>E49</f>
        <v>Único</v>
      </c>
      <c r="F52" s="938" t="str">
        <f>X20</f>
        <v>JUVENTUS</v>
      </c>
      <c r="G52" s="938"/>
      <c r="H52" s="762" t="s">
        <v>24</v>
      </c>
      <c r="I52" s="763"/>
      <c r="J52" s="808" t="str">
        <f>X23</f>
        <v>FLUMINENSE</v>
      </c>
      <c r="K52" s="1494"/>
      <c r="L52" s="765"/>
      <c r="M52" s="1375"/>
      <c r="N52" s="1376"/>
      <c r="O52" s="1376"/>
      <c r="P52" s="1377"/>
      <c r="Q52" s="1380"/>
      <c r="R52" s="1379"/>
      <c r="S52" s="433"/>
      <c r="X52" s="248" t="s">
        <v>322</v>
      </c>
      <c r="Y52" s="248" t="s">
        <v>341</v>
      </c>
    </row>
    <row r="53" spans="2:26" ht="13.5" thickBot="1" x14ac:dyDescent="0.25">
      <c r="B53" s="782">
        <f>B52+1</f>
        <v>37</v>
      </c>
      <c r="C53" s="918">
        <f>C52+14</f>
        <v>44479</v>
      </c>
      <c r="D53" s="1055">
        <f>D47</f>
        <v>0.35416666666666669</v>
      </c>
      <c r="E53" s="747" t="str">
        <f>E47</f>
        <v>Único</v>
      </c>
      <c r="F53" s="749" t="str">
        <f>X18</f>
        <v>PSV</v>
      </c>
      <c r="G53" s="749"/>
      <c r="H53" s="749" t="s">
        <v>24</v>
      </c>
      <c r="I53" s="750"/>
      <c r="J53" s="767" t="str">
        <f>X22</f>
        <v>BARCA</v>
      </c>
      <c r="K53" s="1496">
        <v>10</v>
      </c>
      <c r="L53" s="765"/>
      <c r="M53" s="1375"/>
      <c r="N53" s="1376"/>
      <c r="O53" s="1376"/>
      <c r="P53" s="1377"/>
      <c r="Q53" s="1380"/>
      <c r="R53" s="1379"/>
      <c r="S53" s="433"/>
    </row>
    <row r="54" spans="2:26" ht="15" customHeight="1" thickBot="1" x14ac:dyDescent="0.25">
      <c r="B54" s="785">
        <f t="shared" si="3"/>
        <v>38</v>
      </c>
      <c r="C54" s="936">
        <f>C53+6</f>
        <v>44485</v>
      </c>
      <c r="D54" s="1056">
        <f>D23</f>
        <v>0.35416666666666669</v>
      </c>
      <c r="E54" s="754" t="str">
        <f>E23</f>
        <v>Único</v>
      </c>
      <c r="F54" s="786" t="str">
        <f>X20</f>
        <v>JUVENTUS</v>
      </c>
      <c r="G54" s="756"/>
      <c r="H54" s="756" t="s">
        <v>24</v>
      </c>
      <c r="I54" s="757"/>
      <c r="J54" s="790" t="str">
        <f>X21</f>
        <v>CHAPE</v>
      </c>
      <c r="K54" s="1497"/>
      <c r="L54" s="765"/>
      <c r="M54" s="1375"/>
      <c r="N54" s="1376"/>
      <c r="O54" s="1376"/>
      <c r="P54" s="1377"/>
      <c r="Q54" s="1380"/>
      <c r="R54" s="1379"/>
      <c r="S54" s="433"/>
      <c r="X54" s="1522" t="s">
        <v>318</v>
      </c>
      <c r="Y54" s="1523"/>
      <c r="Z54" s="1524"/>
    </row>
    <row r="55" spans="2:26" ht="15.75" customHeight="1" thickBot="1" x14ac:dyDescent="0.25">
      <c r="B55" s="787">
        <f t="shared" si="3"/>
        <v>39</v>
      </c>
      <c r="C55" s="937">
        <f>C54+1</f>
        <v>44486</v>
      </c>
      <c r="D55" s="1057">
        <f>D52</f>
        <v>0.35416666666666669</v>
      </c>
      <c r="E55" s="760" t="str">
        <f>E52</f>
        <v>Único</v>
      </c>
      <c r="F55" s="761" t="str">
        <f>X19</f>
        <v>PYTU</v>
      </c>
      <c r="G55" s="762"/>
      <c r="H55" s="762" t="s">
        <v>24</v>
      </c>
      <c r="I55" s="763"/>
      <c r="J55" s="770" t="str">
        <f>X23</f>
        <v>FLUMINENSE</v>
      </c>
      <c r="K55" s="1498"/>
      <c r="L55" s="765"/>
      <c r="M55" s="1375"/>
      <c r="N55" s="1376"/>
      <c r="O55" s="1376"/>
      <c r="P55" s="1377"/>
      <c r="Q55" s="1380"/>
      <c r="R55" s="1379"/>
      <c r="S55" s="433"/>
      <c r="X55" s="4" t="s">
        <v>2</v>
      </c>
      <c r="Y55" s="925">
        <v>44243</v>
      </c>
      <c r="Z55" s="435"/>
    </row>
    <row r="56" spans="2:26" ht="21.75" customHeight="1" thickBot="1" x14ac:dyDescent="0.25">
      <c r="B56" s="1508" t="s">
        <v>301</v>
      </c>
      <c r="C56" s="1509"/>
      <c r="D56" s="1509"/>
      <c r="E56" s="1509"/>
      <c r="F56" s="1509"/>
      <c r="G56" s="1509"/>
      <c r="H56" s="1509"/>
      <c r="I56" s="1509"/>
      <c r="J56" s="1509"/>
      <c r="K56" s="1510"/>
      <c r="L56" s="765"/>
      <c r="M56" s="1375"/>
      <c r="N56" s="1376"/>
      <c r="O56" s="1376"/>
      <c r="P56" s="1377"/>
      <c r="Q56" s="1380"/>
      <c r="R56" s="1379"/>
      <c r="S56" s="433"/>
      <c r="X56" s="7" t="s">
        <v>2</v>
      </c>
      <c r="Y56" s="913">
        <v>44244</v>
      </c>
      <c r="Z56" s="436"/>
    </row>
    <row r="57" spans="2:26" x14ac:dyDescent="0.2">
      <c r="B57" s="782">
        <f>B55+1</f>
        <v>40</v>
      </c>
      <c r="C57" s="918">
        <f>C54+7</f>
        <v>44492</v>
      </c>
      <c r="D57" s="1055">
        <f>D51</f>
        <v>0.35416666666666669</v>
      </c>
      <c r="E57" s="747" t="str">
        <f>E51</f>
        <v>Único</v>
      </c>
      <c r="F57" s="795" t="s">
        <v>281</v>
      </c>
      <c r="G57" s="749"/>
      <c r="H57" s="749" t="s">
        <v>24</v>
      </c>
      <c r="I57" s="750"/>
      <c r="J57" s="796" t="s">
        <v>282</v>
      </c>
      <c r="K57" s="1492" t="s">
        <v>300</v>
      </c>
      <c r="L57" s="765"/>
      <c r="M57" s="1375"/>
      <c r="N57" s="1376"/>
      <c r="O57" s="1376"/>
      <c r="P57" s="1377"/>
      <c r="Q57" s="1380"/>
      <c r="R57" s="1379"/>
      <c r="S57" s="433"/>
      <c r="X57" s="628" t="s">
        <v>323</v>
      </c>
      <c r="Y57" s="913">
        <v>44263</v>
      </c>
      <c r="Z57" s="853"/>
    </row>
    <row r="58" spans="2:26" ht="15" customHeight="1" x14ac:dyDescent="0.2">
      <c r="B58" s="785">
        <f>B57+1</f>
        <v>41</v>
      </c>
      <c r="C58" s="936">
        <f>C57+1</f>
        <v>44493</v>
      </c>
      <c r="D58" s="1056">
        <f>D52</f>
        <v>0.35416666666666669</v>
      </c>
      <c r="E58" s="754" t="str">
        <f>E43</f>
        <v>Único</v>
      </c>
      <c r="F58" s="789" t="s">
        <v>279</v>
      </c>
      <c r="G58" s="756"/>
      <c r="H58" s="756" t="s">
        <v>24</v>
      </c>
      <c r="I58" s="757"/>
      <c r="J58" s="797" t="s">
        <v>324</v>
      </c>
      <c r="K58" s="1493"/>
      <c r="L58" s="765"/>
      <c r="M58" s="1375"/>
      <c r="N58" s="1376"/>
      <c r="O58" s="1376"/>
      <c r="P58" s="1377"/>
      <c r="Q58" s="1380"/>
      <c r="R58" s="1379"/>
      <c r="S58" s="433"/>
      <c r="X58" s="628" t="s">
        <v>6</v>
      </c>
      <c r="Y58" s="913">
        <v>44288</v>
      </c>
      <c r="Z58" s="853"/>
    </row>
    <row r="59" spans="2:26" ht="15.75" customHeight="1" x14ac:dyDescent="0.2">
      <c r="B59" s="785">
        <f>B58+1</f>
        <v>42</v>
      </c>
      <c r="C59" s="936">
        <f>C57+7</f>
        <v>44499</v>
      </c>
      <c r="D59" s="1056">
        <f>D57</f>
        <v>0.35416666666666669</v>
      </c>
      <c r="E59" s="754" t="str">
        <f>E57</f>
        <v>Único</v>
      </c>
      <c r="F59" s="789" t="s">
        <v>280</v>
      </c>
      <c r="G59" s="756"/>
      <c r="H59" s="756" t="s">
        <v>24</v>
      </c>
      <c r="I59" s="757"/>
      <c r="J59" s="797" t="s">
        <v>279</v>
      </c>
      <c r="K59" s="1493"/>
      <c r="L59" s="765"/>
      <c r="M59" s="1375"/>
      <c r="N59" s="1376"/>
      <c r="O59" s="1376"/>
      <c r="P59" s="1377"/>
      <c r="Q59" s="1380"/>
      <c r="R59" s="1379"/>
      <c r="S59" s="433"/>
      <c r="T59" s="742"/>
      <c r="U59" s="773"/>
      <c r="V59" s="816"/>
      <c r="X59" s="7" t="s">
        <v>9</v>
      </c>
      <c r="Y59" s="913">
        <v>43942</v>
      </c>
      <c r="Z59" s="436"/>
    </row>
    <row r="60" spans="2:26" ht="15" customHeight="1" thickBot="1" x14ac:dyDescent="0.25">
      <c r="B60" s="785">
        <f>B59+1</f>
        <v>43</v>
      </c>
      <c r="C60" s="937">
        <f>C58+7</f>
        <v>44500</v>
      </c>
      <c r="D60" s="1058">
        <f>D58</f>
        <v>0.35416666666666669</v>
      </c>
      <c r="E60" s="760" t="str">
        <f>E58</f>
        <v>Único</v>
      </c>
      <c r="F60" s="798" t="s">
        <v>282</v>
      </c>
      <c r="G60" s="762"/>
      <c r="H60" s="762" t="s">
        <v>24</v>
      </c>
      <c r="I60" s="763"/>
      <c r="J60" s="939" t="s">
        <v>281</v>
      </c>
      <c r="K60" s="1494"/>
      <c r="L60" s="765"/>
      <c r="M60" s="1375"/>
      <c r="N60" s="1376"/>
      <c r="O60" s="1376"/>
      <c r="P60" s="1377"/>
      <c r="Q60" s="1380"/>
      <c r="R60" s="1379"/>
      <c r="S60" s="433"/>
      <c r="T60" s="742"/>
      <c r="U60" s="773"/>
      <c r="V60" s="816"/>
      <c r="X60" s="7" t="s">
        <v>13</v>
      </c>
      <c r="Y60" s="913">
        <v>43952</v>
      </c>
      <c r="Z60" s="436"/>
    </row>
    <row r="61" spans="2:26" ht="24" customHeight="1" thickBot="1" x14ac:dyDescent="0.25">
      <c r="B61" s="1489" t="s">
        <v>283</v>
      </c>
      <c r="C61" s="1495"/>
      <c r="D61" s="1495"/>
      <c r="E61" s="1495"/>
      <c r="F61" s="1495"/>
      <c r="G61" s="1495"/>
      <c r="H61" s="1495"/>
      <c r="I61" s="1495"/>
      <c r="J61" s="1495"/>
      <c r="K61" s="1491"/>
      <c r="L61" s="765"/>
      <c r="M61" s="1375"/>
      <c r="N61" s="1376"/>
      <c r="O61" s="1376"/>
      <c r="P61" s="1377"/>
      <c r="Q61" s="1380"/>
      <c r="R61" s="1379"/>
      <c r="S61" s="433"/>
      <c r="T61" s="742"/>
      <c r="U61" s="773"/>
      <c r="V61" s="816"/>
      <c r="X61" s="7" t="s">
        <v>23</v>
      </c>
      <c r="Y61" s="913">
        <v>44325</v>
      </c>
      <c r="Z61" s="436"/>
    </row>
    <row r="62" spans="2:26" ht="15" customHeight="1" thickBot="1" x14ac:dyDescent="0.25">
      <c r="B62" s="1218" t="s">
        <v>14</v>
      </c>
      <c r="C62" s="1219" t="s">
        <v>15</v>
      </c>
      <c r="D62" s="1219" t="s">
        <v>16</v>
      </c>
      <c r="E62" s="1219" t="s">
        <v>17</v>
      </c>
      <c r="F62" s="1219" t="s">
        <v>72</v>
      </c>
      <c r="G62" s="1477" t="s">
        <v>19</v>
      </c>
      <c r="H62" s="1477"/>
      <c r="I62" s="1477"/>
      <c r="J62" s="1220" t="s">
        <v>72</v>
      </c>
      <c r="K62" s="1218" t="s">
        <v>116</v>
      </c>
      <c r="L62" s="765"/>
      <c r="M62" s="1375"/>
      <c r="N62" s="1376"/>
      <c r="O62" s="1376"/>
      <c r="P62" s="1377"/>
      <c r="Q62" s="1380"/>
      <c r="R62" s="1379"/>
      <c r="S62" s="433"/>
      <c r="T62" s="742"/>
      <c r="U62" s="773"/>
      <c r="V62" s="816"/>
      <c r="X62" s="7" t="s">
        <v>28</v>
      </c>
      <c r="Y62" s="913">
        <v>44350</v>
      </c>
      <c r="Z62" s="436"/>
    </row>
    <row r="63" spans="2:26" ht="22.5" customHeight="1" x14ac:dyDescent="0.2">
      <c r="B63" s="1228">
        <f>B60+1</f>
        <v>44</v>
      </c>
      <c r="C63" s="1229">
        <f>C60+6</f>
        <v>44506</v>
      </c>
      <c r="D63" s="1211">
        <v>0.35416666666666669</v>
      </c>
      <c r="E63" s="1211" t="str">
        <f>E59</f>
        <v>Único</v>
      </c>
      <c r="F63" s="1212" t="s">
        <v>208</v>
      </c>
      <c r="G63" s="889"/>
      <c r="H63" s="892" t="s">
        <v>24</v>
      </c>
      <c r="I63" s="889"/>
      <c r="J63" s="1221" t="s">
        <v>276</v>
      </c>
      <c r="K63" s="1519" t="s">
        <v>277</v>
      </c>
      <c r="L63" s="765"/>
      <c r="M63" s="1375"/>
      <c r="N63" s="1376"/>
      <c r="O63" s="1376"/>
      <c r="P63" s="1377"/>
      <c r="Q63" s="1380"/>
      <c r="R63" s="1379"/>
      <c r="S63" s="433"/>
      <c r="T63" s="742"/>
      <c r="U63" s="773"/>
      <c r="V63" s="816"/>
      <c r="X63" s="7" t="s">
        <v>30</v>
      </c>
      <c r="Y63" s="913">
        <v>44416</v>
      </c>
      <c r="Z63" s="436"/>
    </row>
    <row r="64" spans="2:26" ht="24" customHeight="1" thickBot="1" x14ac:dyDescent="0.25">
      <c r="B64" s="1230">
        <f>B63+1</f>
        <v>45</v>
      </c>
      <c r="C64" s="1231">
        <f>C63+1</f>
        <v>44507</v>
      </c>
      <c r="D64" s="1215">
        <v>0.35416666666666669</v>
      </c>
      <c r="E64" s="1215" t="str">
        <f>E60</f>
        <v>Único</v>
      </c>
      <c r="F64" s="1216" t="s">
        <v>205</v>
      </c>
      <c r="G64" s="891"/>
      <c r="H64" s="894" t="s">
        <v>24</v>
      </c>
      <c r="I64" s="891"/>
      <c r="J64" s="1222" t="s">
        <v>275</v>
      </c>
      <c r="K64" s="1520"/>
      <c r="L64" s="765"/>
      <c r="M64" s="1375"/>
      <c r="N64" s="1376"/>
      <c r="O64" s="1376"/>
      <c r="P64" s="1377"/>
      <c r="Q64" s="1380"/>
      <c r="R64" s="1379"/>
      <c r="S64" s="433"/>
      <c r="T64" s="742"/>
      <c r="U64" s="773"/>
      <c r="V64" s="816"/>
      <c r="X64" s="7" t="s">
        <v>31</v>
      </c>
      <c r="Y64" s="913">
        <v>44446</v>
      </c>
      <c r="Z64" s="436"/>
    </row>
    <row r="65" spans="2:34" ht="24" customHeight="1" thickBot="1" x14ac:dyDescent="0.25">
      <c r="B65" s="1230">
        <f>B64+1</f>
        <v>46</v>
      </c>
      <c r="C65" s="1229">
        <f>C64+13</f>
        <v>44520</v>
      </c>
      <c r="D65" s="1211">
        <v>0.35416666666666669</v>
      </c>
      <c r="E65" s="1211" t="str">
        <f>E63</f>
        <v>Único</v>
      </c>
      <c r="F65" s="1212" t="s">
        <v>275</v>
      </c>
      <c r="G65" s="889"/>
      <c r="H65" s="892" t="s">
        <v>24</v>
      </c>
      <c r="I65" s="889"/>
      <c r="J65" s="1221" t="s">
        <v>205</v>
      </c>
      <c r="K65" s="1520"/>
      <c r="L65" s="765"/>
      <c r="M65" s="1375"/>
      <c r="N65" s="1376"/>
      <c r="O65" s="1376"/>
      <c r="P65" s="1377"/>
      <c r="Q65" s="1380"/>
      <c r="R65" s="1379"/>
      <c r="S65" s="433"/>
      <c r="T65" s="742"/>
      <c r="U65" s="773"/>
      <c r="V65" s="816"/>
      <c r="X65" s="7" t="s">
        <v>34</v>
      </c>
      <c r="Y65" s="913">
        <v>44481</v>
      </c>
      <c r="Z65" s="436"/>
    </row>
    <row r="66" spans="2:34" ht="24" customHeight="1" thickBot="1" x14ac:dyDescent="0.25">
      <c r="B66" s="1230">
        <f>B65+1</f>
        <v>47</v>
      </c>
      <c r="C66" s="1231">
        <f>C65+1</f>
        <v>44521</v>
      </c>
      <c r="D66" s="1215">
        <v>0.35416666666666669</v>
      </c>
      <c r="E66" s="1215" t="str">
        <f>E64</f>
        <v>Único</v>
      </c>
      <c r="F66" s="1216" t="s">
        <v>276</v>
      </c>
      <c r="G66" s="891"/>
      <c r="H66" s="894" t="s">
        <v>24</v>
      </c>
      <c r="I66" s="891"/>
      <c r="J66" s="1222" t="s">
        <v>208</v>
      </c>
      <c r="K66" s="1521"/>
      <c r="L66" s="765"/>
      <c r="M66" s="1375"/>
      <c r="N66" s="1376"/>
      <c r="O66" s="1376"/>
      <c r="P66" s="1377"/>
      <c r="Q66" s="1380"/>
      <c r="R66" s="1379"/>
      <c r="S66" s="433"/>
      <c r="T66" s="742"/>
      <c r="U66" s="773"/>
      <c r="V66" s="816"/>
      <c r="X66" s="7" t="s">
        <v>37</v>
      </c>
      <c r="Y66" s="913">
        <v>44502</v>
      </c>
      <c r="Z66" s="436"/>
    </row>
    <row r="67" spans="2:34" ht="15" customHeight="1" thickBot="1" x14ac:dyDescent="0.25">
      <c r="B67" s="1478" t="s">
        <v>278</v>
      </c>
      <c r="C67" s="1479"/>
      <c r="D67" s="1479"/>
      <c r="E67" s="1479"/>
      <c r="F67" s="1479"/>
      <c r="G67" s="1479"/>
      <c r="H67" s="1479"/>
      <c r="I67" s="1479"/>
      <c r="J67" s="1479"/>
      <c r="K67" s="1479"/>
      <c r="L67" s="765"/>
      <c r="M67" s="1375"/>
      <c r="N67" s="1376"/>
      <c r="O67" s="1376"/>
      <c r="P67" s="1377"/>
      <c r="Q67" s="1380"/>
      <c r="R67" s="1379"/>
      <c r="S67" s="433"/>
      <c r="T67" s="742"/>
      <c r="U67" s="773"/>
      <c r="V67" s="816"/>
      <c r="X67" s="7" t="s">
        <v>39</v>
      </c>
      <c r="Y67" s="913">
        <v>44515</v>
      </c>
      <c r="Z67" s="436"/>
    </row>
    <row r="68" spans="2:34" ht="23.25" customHeight="1" thickBot="1" x14ac:dyDescent="0.25">
      <c r="B68" s="1223">
        <f>B66+1</f>
        <v>48</v>
      </c>
      <c r="C68" s="1229">
        <f>C66+7</f>
        <v>44528</v>
      </c>
      <c r="D68" s="1225">
        <v>0.35416666666666669</v>
      </c>
      <c r="E68" s="1225" t="str">
        <f>E37</f>
        <v>Único</v>
      </c>
      <c r="F68" s="1226" t="s">
        <v>325</v>
      </c>
      <c r="G68" s="896"/>
      <c r="H68" s="895" t="s">
        <v>24</v>
      </c>
      <c r="I68" s="897"/>
      <c r="J68" s="1226" t="s">
        <v>326</v>
      </c>
      <c r="K68" s="1227" t="s">
        <v>126</v>
      </c>
      <c r="L68" s="765"/>
      <c r="M68" s="1375"/>
      <c r="N68" s="1376"/>
      <c r="O68" s="1376"/>
      <c r="P68" s="1377"/>
      <c r="Q68" s="1380"/>
      <c r="R68" s="1379"/>
      <c r="S68" s="433"/>
      <c r="T68" s="742"/>
      <c r="U68" s="773"/>
      <c r="V68" s="816"/>
      <c r="X68" s="7" t="s">
        <v>40</v>
      </c>
      <c r="Y68" s="913">
        <v>44521</v>
      </c>
      <c r="Z68" s="436"/>
      <c r="AA68" s="852"/>
      <c r="AB68" s="852"/>
      <c r="AC68" s="852"/>
      <c r="AD68" s="852"/>
      <c r="AE68" s="852"/>
      <c r="AH68" s="817"/>
    </row>
    <row r="69" spans="2:34" ht="22.5" customHeight="1" thickBot="1" x14ac:dyDescent="0.25">
      <c r="B69" s="1442" t="s">
        <v>358</v>
      </c>
      <c r="C69" s="1443"/>
      <c r="D69" s="1443"/>
      <c r="E69" s="1443"/>
      <c r="F69" s="1443"/>
      <c r="G69" s="1443"/>
      <c r="H69" s="1443"/>
      <c r="I69" s="1443"/>
      <c r="J69" s="1443"/>
      <c r="K69" s="1443"/>
      <c r="L69" s="765"/>
      <c r="M69" s="1375"/>
      <c r="N69" s="1376"/>
      <c r="O69" s="1376"/>
      <c r="P69" s="1377"/>
      <c r="Q69" s="1380"/>
      <c r="R69" s="1379"/>
      <c r="S69" s="433"/>
      <c r="T69" s="742"/>
      <c r="U69" s="773"/>
      <c r="V69" s="816"/>
      <c r="X69" s="7" t="s">
        <v>42</v>
      </c>
      <c r="Y69" s="913">
        <v>44533</v>
      </c>
      <c r="Z69" s="436"/>
      <c r="AA69" s="852"/>
      <c r="AB69" s="852"/>
      <c r="AC69" s="852"/>
      <c r="AD69" s="852"/>
      <c r="AE69" s="852"/>
    </row>
    <row r="70" spans="2:34" ht="21" customHeight="1" thickBot="1" x14ac:dyDescent="0.25">
      <c r="B70" s="1039">
        <f>B68+1</f>
        <v>49</v>
      </c>
      <c r="C70" s="1229">
        <f>C68+7</f>
        <v>44535</v>
      </c>
      <c r="D70" s="1232">
        <v>0.35416666666666669</v>
      </c>
      <c r="E70" s="1232" t="s">
        <v>315</v>
      </c>
      <c r="F70" s="1233" t="s">
        <v>250</v>
      </c>
      <c r="G70" s="818"/>
      <c r="H70" s="744" t="s">
        <v>24</v>
      </c>
      <c r="I70" s="818"/>
      <c r="J70" s="1234" t="s">
        <v>251</v>
      </c>
      <c r="K70" s="1235" t="s">
        <v>252</v>
      </c>
      <c r="L70" s="765"/>
      <c r="M70" s="1375"/>
      <c r="N70" s="1376"/>
      <c r="O70" s="1376"/>
      <c r="P70" s="1377"/>
      <c r="Q70" s="1380"/>
      <c r="R70" s="1379"/>
      <c r="S70" s="433"/>
      <c r="T70" s="742"/>
      <c r="U70" s="773"/>
      <c r="V70" s="816"/>
      <c r="X70" s="53" t="s">
        <v>45</v>
      </c>
      <c r="Y70" s="962">
        <v>44555</v>
      </c>
      <c r="Z70" s="437"/>
      <c r="AA70" s="852"/>
      <c r="AB70" s="852"/>
      <c r="AC70" s="852"/>
      <c r="AD70" s="852"/>
      <c r="AE70" s="852"/>
    </row>
    <row r="71" spans="2:34" ht="13.5" thickBot="1" x14ac:dyDescent="0.25">
      <c r="B71" s="1438"/>
      <c r="C71" s="1438"/>
      <c r="D71" s="1438"/>
      <c r="E71" s="1438"/>
      <c r="F71" s="1438"/>
      <c r="G71" s="1438"/>
      <c r="H71" s="1438"/>
      <c r="I71" s="1438"/>
      <c r="J71" s="1438"/>
      <c r="K71" s="1438"/>
      <c r="L71" s="765"/>
      <c r="M71" s="1375"/>
      <c r="N71" s="1376"/>
      <c r="O71" s="1376"/>
      <c r="P71" s="1377"/>
      <c r="Q71" s="1380"/>
      <c r="R71" s="1379"/>
      <c r="S71" s="433"/>
      <c r="T71" s="742"/>
      <c r="U71" s="773"/>
      <c r="V71" s="816"/>
      <c r="X71" s="553"/>
      <c r="Y71" s="960"/>
      <c r="Z71" s="961"/>
      <c r="AA71" s="852"/>
      <c r="AB71" s="852"/>
      <c r="AC71" s="852"/>
      <c r="AD71" s="852"/>
      <c r="AE71" s="852"/>
    </row>
    <row r="72" spans="2:34" ht="15.75" thickBot="1" x14ac:dyDescent="0.3">
      <c r="B72" s="1439" t="s">
        <v>92</v>
      </c>
      <c r="C72" s="1440"/>
      <c r="D72" s="1440"/>
      <c r="E72" s="1440"/>
      <c r="F72" s="1440"/>
      <c r="G72" s="1440"/>
      <c r="H72" s="1440"/>
      <c r="I72" s="1440"/>
      <c r="J72" s="1440"/>
      <c r="K72" s="1441"/>
      <c r="L72" s="765"/>
      <c r="M72" s="1375"/>
      <c r="N72" s="1376"/>
      <c r="O72" s="1376"/>
      <c r="P72" s="1377"/>
      <c r="Q72" s="1380"/>
      <c r="R72" s="1379"/>
      <c r="S72" s="433"/>
      <c r="T72" s="742"/>
      <c r="U72" s="773"/>
      <c r="V72" s="816"/>
      <c r="X72" s="1525" t="s">
        <v>33</v>
      </c>
      <c r="Y72" s="1526"/>
      <c r="Z72" s="1527"/>
      <c r="AA72" s="852"/>
      <c r="AB72" s="852"/>
      <c r="AC72" s="852"/>
      <c r="AD72" s="852"/>
      <c r="AE72" s="852"/>
    </row>
    <row r="73" spans="2:34" ht="15.75" thickBot="1" x14ac:dyDescent="0.3">
      <c r="B73" s="208" t="s">
        <v>93</v>
      </c>
      <c r="C73" s="209"/>
      <c r="D73" s="591"/>
      <c r="E73" s="210"/>
      <c r="F73" s="210"/>
      <c r="G73" s="210"/>
      <c r="H73" s="210"/>
      <c r="I73" s="210"/>
      <c r="J73" s="210"/>
      <c r="K73" s="211"/>
      <c r="L73" s="765"/>
      <c r="M73" s="1375"/>
      <c r="N73" s="1376"/>
      <c r="O73" s="1376"/>
      <c r="P73" s="1377"/>
      <c r="Q73" s="1380"/>
      <c r="R73" s="1379"/>
      <c r="S73" s="433"/>
      <c r="T73" s="742"/>
      <c r="U73" s="773"/>
      <c r="V73" s="816"/>
      <c r="X73" s="963">
        <v>44233</v>
      </c>
      <c r="Y73" s="125" t="s">
        <v>74</v>
      </c>
      <c r="Z73" s="940">
        <v>0.35416666666666669</v>
      </c>
      <c r="AA73" s="852"/>
      <c r="AB73" s="852"/>
      <c r="AC73" s="852"/>
      <c r="AD73" s="852"/>
      <c r="AE73" s="852"/>
    </row>
    <row r="74" spans="2:34" ht="15.75" thickBot="1" x14ac:dyDescent="0.3">
      <c r="B74" s="212" t="s">
        <v>94</v>
      </c>
      <c r="C74" s="213"/>
      <c r="D74" s="214"/>
      <c r="E74" s="215"/>
      <c r="F74" s="215"/>
      <c r="G74" s="215"/>
      <c r="H74" s="215"/>
      <c r="I74" s="215"/>
      <c r="J74" s="215"/>
      <c r="K74" s="216"/>
      <c r="L74" s="765"/>
      <c r="M74" s="1375"/>
      <c r="N74" s="1376"/>
      <c r="O74" s="1376"/>
      <c r="P74" s="1377"/>
      <c r="Q74" s="1380"/>
      <c r="R74" s="1379"/>
      <c r="S74" s="433"/>
      <c r="T74" s="742"/>
      <c r="U74" s="773"/>
      <c r="V74" s="816"/>
      <c r="X74" s="858">
        <v>44234</v>
      </c>
      <c r="Y74" s="859" t="s">
        <v>32</v>
      </c>
      <c r="Z74" s="518">
        <v>0.32291666666666669</v>
      </c>
      <c r="AA74" s="852"/>
      <c r="AB74" s="852"/>
      <c r="AC74" s="852"/>
      <c r="AD74" s="852"/>
      <c r="AE74" s="852"/>
    </row>
    <row r="75" spans="2:34" ht="15.75" thickBot="1" x14ac:dyDescent="0.3">
      <c r="B75" s="217" t="s">
        <v>95</v>
      </c>
      <c r="C75" s="218"/>
      <c r="D75" s="219"/>
      <c r="E75" s="220"/>
      <c r="F75" s="220"/>
      <c r="G75" s="220"/>
      <c r="H75" s="220"/>
      <c r="I75" s="220"/>
      <c r="J75" s="220"/>
      <c r="K75" s="221"/>
      <c r="L75" s="765"/>
      <c r="M75" s="1375"/>
      <c r="N75" s="1376"/>
      <c r="O75" s="1376"/>
      <c r="P75" s="1377"/>
      <c r="Q75" s="1380"/>
      <c r="R75" s="1379"/>
      <c r="S75" s="433"/>
      <c r="T75" s="742"/>
      <c r="U75" s="773"/>
      <c r="V75" s="816"/>
      <c r="X75" s="858"/>
      <c r="Y75" s="859" t="s">
        <v>47</v>
      </c>
      <c r="Z75" s="517">
        <v>0.3888888888888889</v>
      </c>
      <c r="AA75" s="852"/>
      <c r="AB75" s="852"/>
      <c r="AC75" s="852"/>
      <c r="AD75" s="852"/>
      <c r="AE75" s="852"/>
    </row>
    <row r="76" spans="2:34" ht="15.75" thickBot="1" x14ac:dyDescent="0.3">
      <c r="B76" s="222" t="s">
        <v>96</v>
      </c>
      <c r="C76" s="223"/>
      <c r="D76" s="224"/>
      <c r="E76" s="225"/>
      <c r="F76" s="225"/>
      <c r="G76" s="225"/>
      <c r="H76" s="225"/>
      <c r="I76" s="225"/>
      <c r="J76" s="225"/>
      <c r="K76" s="226"/>
      <c r="L76" s="765"/>
      <c r="M76" s="1375"/>
      <c r="N76" s="1376"/>
      <c r="O76" s="1376"/>
      <c r="P76" s="1377"/>
      <c r="Q76" s="1380"/>
      <c r="R76" s="1379"/>
      <c r="S76" s="433"/>
      <c r="T76" s="742"/>
      <c r="U76" s="773"/>
      <c r="V76" s="816"/>
      <c r="X76" s="44"/>
      <c r="Y76" s="622"/>
      <c r="Z76" s="517"/>
      <c r="AA76" s="852"/>
      <c r="AB76" s="852"/>
      <c r="AC76" s="852"/>
      <c r="AD76" s="852"/>
      <c r="AE76" s="852"/>
    </row>
    <row r="77" spans="2:34" ht="15.75" thickBot="1" x14ac:dyDescent="0.3">
      <c r="B77" s="227" t="s">
        <v>97</v>
      </c>
      <c r="C77" s="228"/>
      <c r="D77" s="1435"/>
      <c r="E77" s="1436"/>
      <c r="F77" s="1436"/>
      <c r="G77" s="1436"/>
      <c r="H77" s="1436"/>
      <c r="I77" s="1436"/>
      <c r="J77" s="1436"/>
      <c r="K77" s="1437"/>
      <c r="L77" s="765"/>
      <c r="M77" s="1375"/>
      <c r="N77" s="1376"/>
      <c r="O77" s="1376"/>
      <c r="P77" s="1377"/>
      <c r="Q77" s="1380"/>
      <c r="R77" s="1379"/>
      <c r="S77" s="433"/>
      <c r="T77" s="742"/>
      <c r="U77" s="773"/>
      <c r="V77" s="816"/>
      <c r="X77" s="852"/>
      <c r="Y77" s="852"/>
      <c r="Z77" s="852"/>
      <c r="AA77" s="852"/>
      <c r="AB77" s="852"/>
      <c r="AC77" s="852"/>
      <c r="AD77" s="852"/>
      <c r="AE77" s="852"/>
    </row>
    <row r="78" spans="2:34" ht="13.5" thickBot="1" x14ac:dyDescent="0.25">
      <c r="C78" s="819"/>
      <c r="D78" s="742"/>
      <c r="E78" s="820"/>
      <c r="H78" s="821"/>
      <c r="I78" s="821"/>
      <c r="J78" s="742"/>
      <c r="M78" s="1375"/>
      <c r="N78" s="1376"/>
      <c r="O78" s="1376"/>
      <c r="P78" s="1377"/>
      <c r="Q78" s="1380"/>
      <c r="R78" s="1379"/>
      <c r="S78" s="433"/>
      <c r="X78" s="852"/>
      <c r="Y78" s="852"/>
      <c r="Z78" s="852"/>
      <c r="AA78" s="852"/>
      <c r="AB78" s="852"/>
      <c r="AC78" s="852"/>
      <c r="AD78" s="852"/>
      <c r="AE78" s="852"/>
    </row>
    <row r="79" spans="2:34" ht="15.75" x14ac:dyDescent="0.25">
      <c r="B79" s="1429" t="s">
        <v>253</v>
      </c>
      <c r="C79" s="1430"/>
      <c r="D79" s="1430"/>
      <c r="E79" s="1430"/>
      <c r="F79" s="1430"/>
      <c r="G79" s="1430"/>
      <c r="H79" s="1430"/>
      <c r="I79" s="1430"/>
      <c r="J79" s="1430"/>
      <c r="K79" s="1431"/>
      <c r="M79" s="1375"/>
      <c r="N79" s="1376"/>
      <c r="O79" s="1376"/>
      <c r="P79" s="1377"/>
      <c r="Q79" s="1380"/>
      <c r="R79" s="1379"/>
      <c r="S79" s="433"/>
      <c r="X79" s="852"/>
      <c r="Y79" s="852"/>
      <c r="Z79" s="852"/>
      <c r="AA79" s="852"/>
      <c r="AB79" s="852"/>
      <c r="AC79" s="852"/>
      <c r="AD79" s="852"/>
      <c r="AE79" s="852"/>
    </row>
    <row r="80" spans="2:34" ht="15.75" x14ac:dyDescent="0.25">
      <c r="B80" s="1432" t="s">
        <v>313</v>
      </c>
      <c r="C80" s="1433"/>
      <c r="D80" s="1433"/>
      <c r="E80" s="1433"/>
      <c r="F80" s="1433"/>
      <c r="G80" s="1433"/>
      <c r="H80" s="1433"/>
      <c r="I80" s="1433"/>
      <c r="J80" s="1433"/>
      <c r="K80" s="1434"/>
      <c r="L80" s="822"/>
      <c r="M80" s="1403"/>
      <c r="N80" s="1404"/>
      <c r="O80" s="1404"/>
      <c r="P80" s="1405"/>
      <c r="Q80" s="1379"/>
      <c r="R80" s="1415"/>
      <c r="S80" s="433"/>
      <c r="X80" s="852"/>
      <c r="Y80" s="852"/>
      <c r="Z80" s="852"/>
      <c r="AA80" s="852"/>
      <c r="AB80" s="852"/>
      <c r="AC80" s="852"/>
      <c r="AD80" s="852"/>
      <c r="AE80" s="852"/>
    </row>
    <row r="81" spans="2:31" x14ac:dyDescent="0.2">
      <c r="B81" s="1400"/>
      <c r="C81" s="1401"/>
      <c r="D81" s="1401"/>
      <c r="E81" s="1401"/>
      <c r="F81" s="1401"/>
      <c r="G81" s="1401"/>
      <c r="H81" s="1401"/>
      <c r="I81" s="1401"/>
      <c r="J81" s="1401"/>
      <c r="K81" s="1402"/>
      <c r="L81" s="822"/>
      <c r="M81" s="1403"/>
      <c r="N81" s="1404"/>
      <c r="O81" s="1404"/>
      <c r="P81" s="1405"/>
      <c r="Q81" s="1379"/>
      <c r="R81" s="1415"/>
      <c r="S81" s="433"/>
      <c r="X81" s="852"/>
      <c r="Y81" s="852"/>
      <c r="Z81" s="852"/>
      <c r="AA81" s="852"/>
      <c r="AB81" s="852"/>
      <c r="AC81" s="852"/>
      <c r="AD81" s="852"/>
      <c r="AE81" s="852"/>
    </row>
    <row r="82" spans="2:31" ht="22.5" customHeight="1" x14ac:dyDescent="0.2">
      <c r="B82" s="753"/>
      <c r="C82" s="1426" t="s">
        <v>254</v>
      </c>
      <c r="D82" s="1427"/>
      <c r="E82" s="1427"/>
      <c r="F82" s="1427"/>
      <c r="G82" s="1427"/>
      <c r="H82" s="1427"/>
      <c r="I82" s="1427"/>
      <c r="J82" s="1427"/>
      <c r="K82" s="1428"/>
      <c r="M82" s="1403"/>
      <c r="N82" s="1404"/>
      <c r="O82" s="1404"/>
      <c r="P82" s="1405"/>
      <c r="Q82" s="1379"/>
      <c r="R82" s="1415"/>
      <c r="S82" s="433"/>
      <c r="X82" s="740"/>
      <c r="Y82" s="740"/>
      <c r="Z82" s="740"/>
      <c r="AA82" s="823"/>
      <c r="AB82" s="823"/>
      <c r="AC82" s="823"/>
    </row>
    <row r="83" spans="2:31" ht="19.5" customHeight="1" x14ac:dyDescent="0.2">
      <c r="B83" s="824" t="s">
        <v>255</v>
      </c>
      <c r="C83" s="1381" t="s">
        <v>256</v>
      </c>
      <c r="D83" s="1381"/>
      <c r="E83" s="1381"/>
      <c r="F83" s="1381"/>
      <c r="G83" s="1381"/>
      <c r="H83" s="1381"/>
      <c r="I83" s="1381"/>
      <c r="J83" s="1381"/>
      <c r="K83" s="1382"/>
      <c r="L83" s="822"/>
      <c r="M83" s="1403"/>
      <c r="N83" s="1404"/>
      <c r="O83" s="1404"/>
      <c r="P83" s="1405"/>
      <c r="Q83" s="1379"/>
      <c r="R83" s="1415"/>
      <c r="S83" s="433"/>
      <c r="X83" s="849"/>
      <c r="Y83" s="850"/>
      <c r="Z83" s="851"/>
      <c r="AA83" s="823"/>
      <c r="AB83" s="823"/>
      <c r="AC83" s="823"/>
    </row>
    <row r="84" spans="2:31" ht="15.75" x14ac:dyDescent="0.2">
      <c r="B84" s="825" t="s">
        <v>257</v>
      </c>
      <c r="C84" s="1424" t="s">
        <v>284</v>
      </c>
      <c r="D84" s="1424"/>
      <c r="E84" s="1424"/>
      <c r="F84" s="1424"/>
      <c r="G84" s="1424"/>
      <c r="H84" s="1424"/>
      <c r="I84" s="1424"/>
      <c r="J84" s="1424"/>
      <c r="K84" s="1425"/>
      <c r="M84" s="1403"/>
      <c r="N84" s="1404"/>
      <c r="O84" s="1404"/>
      <c r="P84" s="1405"/>
      <c r="Q84" s="1379"/>
      <c r="R84" s="1415"/>
      <c r="S84" s="433"/>
      <c r="X84" s="849"/>
      <c r="Y84" s="850"/>
      <c r="Z84" s="851"/>
      <c r="AA84" s="823"/>
      <c r="AB84" s="823"/>
      <c r="AC84" s="823"/>
    </row>
    <row r="85" spans="2:31" ht="15.75" customHeight="1" x14ac:dyDescent="0.2">
      <c r="B85" s="1485" t="s">
        <v>296</v>
      </c>
      <c r="C85" s="1413"/>
      <c r="D85" s="1413"/>
      <c r="E85" s="1413"/>
      <c r="F85" s="1413"/>
      <c r="G85" s="1413"/>
      <c r="H85" s="1413"/>
      <c r="I85" s="1413"/>
      <c r="J85" s="1413"/>
      <c r="K85" s="1414"/>
      <c r="M85" s="1403"/>
      <c r="N85" s="1404"/>
      <c r="O85" s="1404"/>
      <c r="P85" s="1405"/>
      <c r="Q85" s="1379"/>
      <c r="R85" s="1415"/>
      <c r="S85" s="433"/>
      <c r="X85" s="849"/>
      <c r="Y85" s="850"/>
      <c r="Z85" s="851"/>
      <c r="AA85" s="823"/>
      <c r="AB85" s="823"/>
      <c r="AC85" s="823"/>
    </row>
    <row r="86" spans="2:31" ht="15.75" x14ac:dyDescent="0.2">
      <c r="B86" s="1483" t="s">
        <v>261</v>
      </c>
      <c r="C86" s="1398" t="s">
        <v>297</v>
      </c>
      <c r="D86" s="1398"/>
      <c r="E86" s="1398"/>
      <c r="F86" s="1398"/>
      <c r="G86" s="1398"/>
      <c r="H86" s="1398"/>
      <c r="I86" s="1398"/>
      <c r="J86" s="1398"/>
      <c r="K86" s="1399"/>
      <c r="M86" s="1403"/>
      <c r="N86" s="1404"/>
      <c r="O86" s="1404"/>
      <c r="P86" s="1405"/>
      <c r="Q86" s="1379"/>
      <c r="R86" s="1415"/>
      <c r="S86" s="433"/>
      <c r="X86" s="849"/>
      <c r="Y86" s="850"/>
      <c r="Z86" s="851"/>
      <c r="AA86" s="823"/>
      <c r="AB86" s="823"/>
      <c r="AC86" s="823"/>
    </row>
    <row r="87" spans="2:31" ht="15.75" customHeight="1" x14ac:dyDescent="0.2">
      <c r="B87" s="1484"/>
      <c r="C87" s="1422" t="s">
        <v>292</v>
      </c>
      <c r="D87" s="1422"/>
      <c r="E87" s="1422"/>
      <c r="F87" s="1422"/>
      <c r="G87" s="1422"/>
      <c r="H87" s="1422"/>
      <c r="I87" s="1422"/>
      <c r="J87" s="1422"/>
      <c r="K87" s="1423"/>
      <c r="M87" s="1403"/>
      <c r="N87" s="1404"/>
      <c r="O87" s="1404"/>
      <c r="P87" s="1405"/>
      <c r="Q87" s="1379"/>
      <c r="R87" s="1415"/>
      <c r="S87" s="433"/>
      <c r="X87" s="849"/>
      <c r="Y87" s="850"/>
      <c r="Z87" s="851"/>
      <c r="AA87" s="823"/>
      <c r="AB87" s="823"/>
      <c r="AC87" s="823"/>
    </row>
    <row r="88" spans="2:31" x14ac:dyDescent="0.2">
      <c r="B88" s="1400"/>
      <c r="C88" s="1401"/>
      <c r="D88" s="1401"/>
      <c r="E88" s="1401"/>
      <c r="F88" s="1401"/>
      <c r="G88" s="1401"/>
      <c r="H88" s="1401"/>
      <c r="I88" s="1401"/>
      <c r="J88" s="1401"/>
      <c r="K88" s="1402"/>
      <c r="M88" s="1403"/>
      <c r="N88" s="1404"/>
      <c r="O88" s="1404"/>
      <c r="P88" s="1405"/>
      <c r="Q88" s="1379"/>
      <c r="R88" s="1415"/>
      <c r="S88" s="433"/>
      <c r="X88" s="849"/>
      <c r="Y88" s="850"/>
      <c r="Z88" s="851"/>
      <c r="AA88" s="823"/>
      <c r="AB88" s="823"/>
      <c r="AC88" s="823"/>
    </row>
    <row r="89" spans="2:31" ht="15.75" x14ac:dyDescent="0.2">
      <c r="B89" s="824" t="s">
        <v>258</v>
      </c>
      <c r="C89" s="1381" t="s">
        <v>285</v>
      </c>
      <c r="D89" s="1381"/>
      <c r="E89" s="1381"/>
      <c r="F89" s="1381"/>
      <c r="G89" s="1381"/>
      <c r="H89" s="1381"/>
      <c r="I89" s="1381"/>
      <c r="J89" s="1381"/>
      <c r="K89" s="1382"/>
      <c r="M89" s="1403"/>
      <c r="N89" s="1404"/>
      <c r="O89" s="1404"/>
      <c r="P89" s="1405"/>
      <c r="Q89" s="1379"/>
      <c r="R89" s="1415"/>
      <c r="S89" s="433"/>
      <c r="X89" s="849"/>
      <c r="Y89" s="850"/>
      <c r="Z89" s="851"/>
      <c r="AA89" s="823"/>
      <c r="AB89" s="823"/>
      <c r="AC89" s="823"/>
    </row>
    <row r="90" spans="2:31" ht="15.75" x14ac:dyDescent="0.2">
      <c r="B90" s="825" t="s">
        <v>257</v>
      </c>
      <c r="C90" s="1398" t="s">
        <v>298</v>
      </c>
      <c r="D90" s="1398"/>
      <c r="E90" s="1398"/>
      <c r="F90" s="1398"/>
      <c r="G90" s="1398"/>
      <c r="H90" s="1398"/>
      <c r="I90" s="1398"/>
      <c r="J90" s="1398"/>
      <c r="K90" s="1399"/>
      <c r="M90" s="1403"/>
      <c r="N90" s="1404"/>
      <c r="O90" s="1404"/>
      <c r="P90" s="1405"/>
      <c r="Q90" s="1379"/>
      <c r="R90" s="1415"/>
      <c r="S90" s="433"/>
      <c r="X90" s="849"/>
      <c r="Y90" s="850"/>
      <c r="Z90" s="851"/>
    </row>
    <row r="91" spans="2:31" ht="15.75" x14ac:dyDescent="0.2">
      <c r="B91" s="825" t="s">
        <v>261</v>
      </c>
      <c r="C91" s="1421" t="s">
        <v>295</v>
      </c>
      <c r="D91" s="1422"/>
      <c r="E91" s="1422"/>
      <c r="F91" s="1422"/>
      <c r="G91" s="1422"/>
      <c r="H91" s="1422"/>
      <c r="I91" s="1422"/>
      <c r="J91" s="1422"/>
      <c r="K91" s="1423"/>
      <c r="M91" s="1403"/>
      <c r="N91" s="1404"/>
      <c r="O91" s="1404"/>
      <c r="P91" s="1405"/>
      <c r="Q91" s="1379"/>
      <c r="R91" s="1415"/>
      <c r="S91" s="433"/>
      <c r="X91" s="849"/>
      <c r="Y91" s="850"/>
      <c r="Z91" s="851"/>
    </row>
    <row r="92" spans="2:31" ht="15.75" x14ac:dyDescent="0.2">
      <c r="B92" s="1486"/>
      <c r="C92" s="1487"/>
      <c r="D92" s="1487"/>
      <c r="E92" s="1487"/>
      <c r="F92" s="1487"/>
      <c r="G92" s="1487"/>
      <c r="H92" s="1487"/>
      <c r="I92" s="1487"/>
      <c r="J92" s="1487"/>
      <c r="K92" s="1488"/>
      <c r="M92" s="1403"/>
      <c r="N92" s="1404"/>
      <c r="O92" s="1404"/>
      <c r="P92" s="1405"/>
      <c r="Q92" s="1379"/>
      <c r="R92" s="1415"/>
      <c r="S92" s="433"/>
      <c r="X92" s="849"/>
      <c r="Y92" s="850"/>
      <c r="Z92" s="851"/>
    </row>
    <row r="93" spans="2:31" ht="15.75" x14ac:dyDescent="0.2">
      <c r="B93" s="824" t="s">
        <v>259</v>
      </c>
      <c r="C93" s="1381" t="s">
        <v>286</v>
      </c>
      <c r="D93" s="1381"/>
      <c r="E93" s="1381"/>
      <c r="F93" s="1381"/>
      <c r="G93" s="1381"/>
      <c r="H93" s="1381"/>
      <c r="I93" s="1381"/>
      <c r="J93" s="1381"/>
      <c r="K93" s="1382"/>
      <c r="M93" s="1403"/>
      <c r="N93" s="1404"/>
      <c r="O93" s="1404"/>
      <c r="P93" s="1405"/>
      <c r="Q93" s="1379"/>
      <c r="R93" s="1415"/>
      <c r="S93" s="433"/>
      <c r="X93" s="849"/>
      <c r="Y93" s="850"/>
      <c r="Z93" s="851"/>
    </row>
    <row r="94" spans="2:31" ht="15.75" x14ac:dyDescent="0.2">
      <c r="B94" s="825" t="s">
        <v>257</v>
      </c>
      <c r="C94" s="1421" t="s">
        <v>287</v>
      </c>
      <c r="D94" s="1422"/>
      <c r="E94" s="1422"/>
      <c r="F94" s="1422"/>
      <c r="G94" s="1422"/>
      <c r="H94" s="1422"/>
      <c r="I94" s="1422"/>
      <c r="J94" s="1422"/>
      <c r="K94" s="1423"/>
      <c r="M94" s="1403"/>
      <c r="N94" s="1404"/>
      <c r="O94" s="1404"/>
      <c r="P94" s="1405"/>
      <c r="Q94" s="1379"/>
      <c r="R94" s="1415"/>
      <c r="S94" s="433"/>
      <c r="X94" s="849"/>
      <c r="Y94" s="850"/>
      <c r="Z94" s="851"/>
    </row>
    <row r="95" spans="2:31" x14ac:dyDescent="0.2">
      <c r="B95" s="1400"/>
      <c r="C95" s="1401"/>
      <c r="D95" s="1401"/>
      <c r="E95" s="1401"/>
      <c r="F95" s="1401"/>
      <c r="G95" s="1401"/>
      <c r="H95" s="1401"/>
      <c r="I95" s="1401"/>
      <c r="J95" s="1401"/>
      <c r="K95" s="1402"/>
      <c r="M95" s="1403"/>
      <c r="N95" s="1404"/>
      <c r="O95" s="1404"/>
      <c r="P95" s="1405"/>
      <c r="Q95" s="1379"/>
      <c r="R95" s="1415"/>
      <c r="S95" s="433"/>
      <c r="X95" s="849"/>
      <c r="Y95" s="850"/>
      <c r="Z95" s="851"/>
    </row>
    <row r="96" spans="2:31" ht="15.75" x14ac:dyDescent="0.2">
      <c r="B96" s="824" t="s">
        <v>259</v>
      </c>
      <c r="C96" s="1381" t="s">
        <v>260</v>
      </c>
      <c r="D96" s="1381"/>
      <c r="E96" s="1381"/>
      <c r="F96" s="1381"/>
      <c r="G96" s="1381"/>
      <c r="H96" s="1381"/>
      <c r="I96" s="1381"/>
      <c r="J96" s="1381"/>
      <c r="K96" s="1382"/>
      <c r="M96" s="1403"/>
      <c r="N96" s="1404"/>
      <c r="O96" s="1404"/>
      <c r="P96" s="1405"/>
      <c r="Q96" s="1379"/>
      <c r="R96" s="1415"/>
      <c r="S96" s="433"/>
      <c r="X96" s="849"/>
      <c r="Y96" s="850"/>
      <c r="Z96" s="851"/>
    </row>
    <row r="97" spans="2:26" ht="15.75" x14ac:dyDescent="0.2">
      <c r="B97" s="825" t="s">
        <v>257</v>
      </c>
      <c r="C97" s="1398" t="s">
        <v>288</v>
      </c>
      <c r="D97" s="1398"/>
      <c r="E97" s="1398"/>
      <c r="F97" s="1398"/>
      <c r="G97" s="1398"/>
      <c r="H97" s="1398"/>
      <c r="I97" s="1398"/>
      <c r="J97" s="1398"/>
      <c r="K97" s="1399"/>
      <c r="M97" s="1416"/>
      <c r="N97" s="1417"/>
      <c r="O97" s="1417"/>
      <c r="P97" s="1418"/>
      <c r="Q97" s="1419"/>
      <c r="R97" s="1420"/>
      <c r="S97" s="434"/>
      <c r="X97" s="849"/>
      <c r="Y97" s="850"/>
      <c r="Z97" s="851"/>
    </row>
    <row r="98" spans="2:26" ht="15.75" x14ac:dyDescent="0.2">
      <c r="B98" s="825" t="s">
        <v>261</v>
      </c>
      <c r="C98" s="1398" t="s">
        <v>289</v>
      </c>
      <c r="D98" s="1398"/>
      <c r="E98" s="1398"/>
      <c r="F98" s="1398"/>
      <c r="G98" s="1398"/>
      <c r="H98" s="1398"/>
      <c r="I98" s="1398"/>
      <c r="J98" s="1398"/>
      <c r="K98" s="1399"/>
      <c r="M98" s="1375"/>
      <c r="N98" s="1376"/>
      <c r="O98" s="1376"/>
      <c r="P98" s="1377"/>
      <c r="Q98" s="1378"/>
      <c r="R98" s="1379"/>
      <c r="S98" s="434"/>
      <c r="X98" s="849"/>
      <c r="Y98" s="850"/>
      <c r="Z98" s="851"/>
    </row>
    <row r="99" spans="2:26" ht="15.75" x14ac:dyDescent="0.2">
      <c r="B99" s="825" t="s">
        <v>262</v>
      </c>
      <c r="C99" s="1398" t="s">
        <v>263</v>
      </c>
      <c r="D99" s="1398"/>
      <c r="E99" s="1398"/>
      <c r="F99" s="1398"/>
      <c r="G99" s="1398"/>
      <c r="H99" s="1398"/>
      <c r="I99" s="1398"/>
      <c r="J99" s="1398"/>
      <c r="K99" s="1399"/>
      <c r="M99" s="1375"/>
      <c r="N99" s="1376"/>
      <c r="O99" s="1376"/>
      <c r="P99" s="1377"/>
      <c r="Q99" s="1378"/>
      <c r="R99" s="1379"/>
      <c r="S99" s="434"/>
      <c r="X99" s="849"/>
      <c r="Y99" s="850"/>
      <c r="Z99" s="851"/>
    </row>
    <row r="100" spans="2:26" ht="15.75" x14ac:dyDescent="0.2">
      <c r="B100" s="825" t="s">
        <v>264</v>
      </c>
      <c r="C100" s="1398" t="s">
        <v>265</v>
      </c>
      <c r="D100" s="1398"/>
      <c r="E100" s="1398"/>
      <c r="F100" s="1398"/>
      <c r="G100" s="1398"/>
      <c r="H100" s="1398"/>
      <c r="I100" s="1398"/>
      <c r="J100" s="1398"/>
      <c r="K100" s="1399"/>
      <c r="M100" s="1375"/>
      <c r="N100" s="1376"/>
      <c r="O100" s="1376"/>
      <c r="P100" s="1377"/>
      <c r="Q100" s="1378"/>
      <c r="R100" s="1379"/>
      <c r="S100" s="434"/>
      <c r="X100" s="849"/>
      <c r="Y100" s="850"/>
      <c r="Z100" s="851"/>
    </row>
    <row r="101" spans="2:26" x14ac:dyDescent="0.2">
      <c r="B101" s="1400"/>
      <c r="C101" s="1401"/>
      <c r="D101" s="1401"/>
      <c r="E101" s="1401"/>
      <c r="F101" s="1401"/>
      <c r="G101" s="1401"/>
      <c r="H101" s="1401"/>
      <c r="I101" s="1401"/>
      <c r="J101" s="1401"/>
      <c r="K101" s="1402"/>
      <c r="M101" s="1375"/>
      <c r="N101" s="1376"/>
      <c r="O101" s="1376"/>
      <c r="P101" s="1377"/>
      <c r="Q101" s="1378"/>
      <c r="R101" s="1379"/>
      <c r="S101" s="434"/>
      <c r="X101" s="849"/>
      <c r="Y101" s="850"/>
      <c r="Z101" s="851"/>
    </row>
    <row r="102" spans="2:26" ht="15.75" x14ac:dyDescent="0.2">
      <c r="B102" s="824" t="s">
        <v>266</v>
      </c>
      <c r="C102" s="1381" t="s">
        <v>267</v>
      </c>
      <c r="D102" s="1381"/>
      <c r="E102" s="1381"/>
      <c r="F102" s="1381"/>
      <c r="G102" s="1381"/>
      <c r="H102" s="1381"/>
      <c r="I102" s="1381"/>
      <c r="J102" s="1381"/>
      <c r="K102" s="1382"/>
      <c r="M102" s="1375"/>
      <c r="N102" s="1376"/>
      <c r="O102" s="1376"/>
      <c r="P102" s="1377"/>
      <c r="Q102" s="1378"/>
      <c r="R102" s="1379"/>
      <c r="S102" s="434"/>
      <c r="X102" s="849"/>
      <c r="Y102" s="850"/>
      <c r="Z102" s="851"/>
    </row>
    <row r="103" spans="2:26" ht="15.75" x14ac:dyDescent="0.2">
      <c r="B103" s="825" t="s">
        <v>257</v>
      </c>
      <c r="C103" s="1398" t="s">
        <v>268</v>
      </c>
      <c r="D103" s="1398"/>
      <c r="E103" s="1398"/>
      <c r="F103" s="1398"/>
      <c r="G103" s="1398"/>
      <c r="H103" s="1398"/>
      <c r="I103" s="1398"/>
      <c r="J103" s="1398"/>
      <c r="K103" s="1399"/>
      <c r="M103" s="1375"/>
      <c r="N103" s="1376"/>
      <c r="O103" s="1376"/>
      <c r="P103" s="1377"/>
      <c r="Q103" s="1378"/>
      <c r="R103" s="1379"/>
      <c r="S103" s="434"/>
      <c r="X103" s="849"/>
      <c r="Y103" s="850"/>
      <c r="Z103" s="851"/>
    </row>
    <row r="104" spans="2:26" ht="15.75" x14ac:dyDescent="0.2">
      <c r="B104" s="1411" t="s">
        <v>261</v>
      </c>
      <c r="C104" s="1398" t="s">
        <v>290</v>
      </c>
      <c r="D104" s="1398"/>
      <c r="E104" s="1398"/>
      <c r="F104" s="1398"/>
      <c r="G104" s="1398"/>
      <c r="H104" s="1398"/>
      <c r="I104" s="1398"/>
      <c r="J104" s="1398"/>
      <c r="K104" s="1399"/>
      <c r="M104" s="1406"/>
      <c r="N104" s="1407"/>
      <c r="O104" s="1407"/>
      <c r="P104" s="1408"/>
      <c r="Q104" s="1409"/>
      <c r="R104" s="1410"/>
      <c r="S104" s="831"/>
      <c r="X104" s="849"/>
      <c r="Y104" s="850"/>
      <c r="Z104" s="851"/>
    </row>
    <row r="105" spans="2:26" ht="15.75" customHeight="1" x14ac:dyDescent="0.2">
      <c r="B105" s="1412"/>
      <c r="C105" s="1413" t="s">
        <v>291</v>
      </c>
      <c r="D105" s="1413"/>
      <c r="E105" s="1413"/>
      <c r="F105" s="1413"/>
      <c r="G105" s="1413"/>
      <c r="H105" s="1413"/>
      <c r="I105" s="1413"/>
      <c r="J105" s="1413"/>
      <c r="K105" s="1414"/>
      <c r="M105" s="827"/>
      <c r="N105" s="828"/>
      <c r="O105" s="828"/>
      <c r="P105" s="829"/>
      <c r="Q105" s="830"/>
      <c r="R105" s="739"/>
      <c r="S105" s="831"/>
      <c r="X105" s="849"/>
      <c r="Y105" s="850"/>
      <c r="Z105" s="851"/>
    </row>
    <row r="106" spans="2:26" x14ac:dyDescent="0.2">
      <c r="B106" s="1400"/>
      <c r="C106" s="1401"/>
      <c r="D106" s="1401"/>
      <c r="E106" s="1401"/>
      <c r="F106" s="1401"/>
      <c r="G106" s="1401"/>
      <c r="H106" s="1401"/>
      <c r="I106" s="1401"/>
      <c r="J106" s="1401"/>
      <c r="K106" s="1402"/>
      <c r="M106" s="1375"/>
      <c r="N106" s="1376"/>
      <c r="O106" s="1376"/>
      <c r="P106" s="1377"/>
      <c r="Q106" s="1378"/>
      <c r="R106" s="1379"/>
      <c r="S106" s="434"/>
      <c r="X106" s="849"/>
      <c r="Y106" s="850"/>
      <c r="Z106" s="851"/>
    </row>
    <row r="107" spans="2:26" ht="15.75" x14ac:dyDescent="0.2">
      <c r="B107" s="824" t="s">
        <v>50</v>
      </c>
      <c r="C107" s="1381" t="s">
        <v>269</v>
      </c>
      <c r="D107" s="1381"/>
      <c r="E107" s="1381"/>
      <c r="F107" s="1381"/>
      <c r="G107" s="1381"/>
      <c r="H107" s="1381"/>
      <c r="I107" s="1381"/>
      <c r="J107" s="1381"/>
      <c r="K107" s="1382"/>
      <c r="M107" s="1403"/>
      <c r="N107" s="1404"/>
      <c r="O107" s="1404"/>
      <c r="P107" s="1405"/>
      <c r="Q107" s="1378"/>
      <c r="R107" s="1379"/>
      <c r="S107" s="434"/>
    </row>
    <row r="108" spans="2:26" ht="15.75" x14ac:dyDescent="0.2">
      <c r="B108" s="826" t="s">
        <v>257</v>
      </c>
      <c r="C108" s="1398" t="s">
        <v>270</v>
      </c>
      <c r="D108" s="1398"/>
      <c r="E108" s="1398"/>
      <c r="F108" s="1398"/>
      <c r="G108" s="1398"/>
      <c r="H108" s="1398"/>
      <c r="I108" s="1398"/>
      <c r="J108" s="1398"/>
      <c r="K108" s="1399"/>
      <c r="M108" s="1375"/>
      <c r="N108" s="1376"/>
      <c r="O108" s="1376"/>
      <c r="P108" s="1377"/>
      <c r="Q108" s="1378"/>
      <c r="R108" s="1379"/>
      <c r="S108" s="434"/>
    </row>
    <row r="109" spans="2:26" ht="15.75" x14ac:dyDescent="0.2">
      <c r="B109" s="825" t="s">
        <v>261</v>
      </c>
      <c r="C109" s="1398" t="s">
        <v>271</v>
      </c>
      <c r="D109" s="1398"/>
      <c r="E109" s="1398"/>
      <c r="F109" s="1398"/>
      <c r="G109" s="1398"/>
      <c r="H109" s="1398"/>
      <c r="I109" s="1398"/>
      <c r="J109" s="1398"/>
      <c r="K109" s="1399"/>
      <c r="M109" s="1375"/>
      <c r="N109" s="1376"/>
      <c r="O109" s="1376"/>
      <c r="P109" s="1377"/>
      <c r="Q109" s="1378"/>
      <c r="R109" s="1379"/>
      <c r="S109" s="434"/>
    </row>
    <row r="110" spans="2:26" x14ac:dyDescent="0.2">
      <c r="B110" s="1400"/>
      <c r="C110" s="1401"/>
      <c r="D110" s="1401"/>
      <c r="E110" s="1401"/>
      <c r="F110" s="1401"/>
      <c r="G110" s="1401"/>
      <c r="H110" s="1401"/>
      <c r="I110" s="1401"/>
      <c r="J110" s="1401"/>
      <c r="K110" s="1402"/>
      <c r="L110" s="822"/>
      <c r="M110" s="1375"/>
      <c r="N110" s="1376"/>
      <c r="O110" s="1376"/>
      <c r="P110" s="1377"/>
      <c r="Q110" s="1378"/>
      <c r="R110" s="1379"/>
      <c r="S110" s="434"/>
    </row>
    <row r="111" spans="2:26" ht="15.75" x14ac:dyDescent="0.2">
      <c r="B111" s="824" t="s">
        <v>272</v>
      </c>
      <c r="C111" s="1381" t="s">
        <v>273</v>
      </c>
      <c r="D111" s="1381"/>
      <c r="E111" s="1381"/>
      <c r="F111" s="1381"/>
      <c r="G111" s="1381"/>
      <c r="H111" s="1381"/>
      <c r="I111" s="1381"/>
      <c r="J111" s="1381"/>
      <c r="K111" s="1382"/>
      <c r="L111" s="832"/>
      <c r="M111" s="1375"/>
      <c r="N111" s="1376"/>
      <c r="O111" s="1376"/>
      <c r="P111" s="1377"/>
      <c r="Q111" s="1378"/>
      <c r="R111" s="1379"/>
      <c r="S111" s="434"/>
    </row>
    <row r="112" spans="2:26" ht="16.5" thickBot="1" x14ac:dyDescent="0.25">
      <c r="B112" s="833" t="s">
        <v>257</v>
      </c>
      <c r="C112" s="1386" t="s">
        <v>274</v>
      </c>
      <c r="D112" s="1386"/>
      <c r="E112" s="1386"/>
      <c r="F112" s="1386"/>
      <c r="G112" s="1386"/>
      <c r="H112" s="1386"/>
      <c r="I112" s="1386"/>
      <c r="J112" s="1386"/>
      <c r="K112" s="1387"/>
      <c r="M112" s="1375"/>
      <c r="N112" s="1376"/>
      <c r="O112" s="1376"/>
      <c r="P112" s="1377"/>
      <c r="Q112" s="1378"/>
      <c r="R112" s="1379"/>
      <c r="S112" s="434"/>
    </row>
    <row r="113" spans="3:19" x14ac:dyDescent="0.2">
      <c r="I113" s="832"/>
      <c r="K113" s="822"/>
      <c r="M113" s="1375"/>
      <c r="N113" s="1376"/>
      <c r="O113" s="1376"/>
      <c r="P113" s="1377"/>
      <c r="Q113" s="1378"/>
      <c r="R113" s="1379"/>
      <c r="S113" s="434"/>
    </row>
    <row r="114" spans="3:19" x14ac:dyDescent="0.2">
      <c r="I114" s="832"/>
      <c r="K114" s="822"/>
      <c r="M114" s="1375"/>
      <c r="N114" s="1376"/>
      <c r="O114" s="1376"/>
      <c r="P114" s="1377"/>
      <c r="Q114" s="1380"/>
      <c r="R114" s="1379"/>
      <c r="S114" s="434"/>
    </row>
    <row r="115" spans="3:19" x14ac:dyDescent="0.2">
      <c r="I115" s="832"/>
      <c r="K115" s="822"/>
      <c r="M115" s="1375"/>
      <c r="N115" s="1376"/>
      <c r="O115" s="1376"/>
      <c r="P115" s="1377"/>
      <c r="Q115" s="1380"/>
      <c r="R115" s="1379"/>
      <c r="S115" s="434"/>
    </row>
    <row r="116" spans="3:19" x14ac:dyDescent="0.2">
      <c r="I116" s="832"/>
      <c r="K116" s="822"/>
      <c r="M116" s="1375"/>
      <c r="N116" s="1376"/>
      <c r="O116" s="1376"/>
      <c r="P116" s="1377"/>
      <c r="Q116" s="1380"/>
      <c r="R116" s="1379"/>
      <c r="S116" s="434"/>
    </row>
    <row r="117" spans="3:19" x14ac:dyDescent="0.2">
      <c r="I117" s="832"/>
      <c r="K117" s="822"/>
      <c r="M117" s="1375"/>
      <c r="N117" s="1376"/>
      <c r="O117" s="1376"/>
      <c r="P117" s="1377"/>
      <c r="Q117" s="1380"/>
      <c r="R117" s="1379"/>
      <c r="S117" s="434"/>
    </row>
    <row r="118" spans="3:19" x14ac:dyDescent="0.2">
      <c r="C118" s="822"/>
      <c r="D118" s="834"/>
      <c r="E118" s="834"/>
      <c r="F118" s="834"/>
      <c r="G118" s="834"/>
      <c r="H118" s="834"/>
      <c r="I118" s="834"/>
      <c r="J118" s="822"/>
      <c r="K118" s="822"/>
      <c r="M118" s="1375"/>
      <c r="N118" s="1376"/>
      <c r="O118" s="1376"/>
      <c r="P118" s="1377"/>
      <c r="Q118" s="1380"/>
      <c r="R118" s="1379"/>
      <c r="S118" s="434"/>
    </row>
    <row r="119" spans="3:19" x14ac:dyDescent="0.2">
      <c r="M119" s="1375"/>
      <c r="N119" s="1376"/>
      <c r="O119" s="1376"/>
      <c r="P119" s="1377"/>
      <c r="Q119" s="1380"/>
      <c r="R119" s="1379"/>
      <c r="S119" s="434"/>
    </row>
    <row r="120" spans="3:19" x14ac:dyDescent="0.2">
      <c r="M120" s="1375"/>
      <c r="N120" s="1376"/>
      <c r="O120" s="1376"/>
      <c r="P120" s="1377"/>
      <c r="Q120" s="1380"/>
      <c r="R120" s="1379"/>
      <c r="S120" s="434"/>
    </row>
    <row r="121" spans="3:19" x14ac:dyDescent="0.2">
      <c r="M121" s="1375"/>
      <c r="N121" s="1376"/>
      <c r="O121" s="1376"/>
      <c r="P121" s="1377"/>
      <c r="Q121" s="1380"/>
      <c r="R121" s="1379"/>
      <c r="S121" s="434"/>
    </row>
    <row r="122" spans="3:19" x14ac:dyDescent="0.2">
      <c r="C122" s="742"/>
      <c r="D122" s="834"/>
      <c r="E122" s="834"/>
      <c r="F122" s="834"/>
      <c r="G122" s="834"/>
      <c r="H122" s="834"/>
      <c r="I122" s="832"/>
      <c r="M122" s="1375"/>
      <c r="N122" s="1376"/>
      <c r="O122" s="1376"/>
      <c r="P122" s="1377"/>
      <c r="Q122" s="1380"/>
      <c r="R122" s="1379"/>
      <c r="S122" s="434"/>
    </row>
    <row r="123" spans="3:19" x14ac:dyDescent="0.2">
      <c r="C123" s="742"/>
      <c r="D123" s="834"/>
      <c r="E123" s="834"/>
      <c r="F123" s="834"/>
      <c r="G123" s="834"/>
      <c r="H123" s="834"/>
      <c r="I123" s="832"/>
      <c r="M123" s="1375"/>
      <c r="N123" s="1376"/>
      <c r="O123" s="1376"/>
      <c r="P123" s="1377"/>
      <c r="Q123" s="1380"/>
      <c r="R123" s="1379"/>
      <c r="S123" s="434"/>
    </row>
    <row r="124" spans="3:19" x14ac:dyDescent="0.2">
      <c r="C124" s="742"/>
      <c r="D124" s="834"/>
      <c r="E124" s="834"/>
      <c r="F124" s="834"/>
      <c r="G124" s="834"/>
      <c r="H124" s="834"/>
      <c r="I124" s="832"/>
      <c r="M124" s="1375"/>
      <c r="N124" s="1376"/>
      <c r="O124" s="1376"/>
      <c r="P124" s="1377"/>
      <c r="Q124" s="1380"/>
      <c r="R124" s="1379"/>
      <c r="S124" s="434"/>
    </row>
    <row r="125" spans="3:19" x14ac:dyDescent="0.2">
      <c r="C125" s="742"/>
      <c r="D125" s="834"/>
      <c r="E125" s="834"/>
      <c r="F125" s="834"/>
      <c r="G125" s="834"/>
      <c r="H125" s="834"/>
      <c r="I125" s="832"/>
      <c r="M125" s="1375"/>
      <c r="N125" s="1376"/>
      <c r="O125" s="1376"/>
      <c r="P125" s="1377"/>
      <c r="Q125" s="1380"/>
      <c r="R125" s="1379"/>
      <c r="S125" s="434"/>
    </row>
    <row r="126" spans="3:19" x14ac:dyDescent="0.2">
      <c r="C126" s="742"/>
      <c r="D126" s="834"/>
      <c r="E126" s="834"/>
      <c r="F126" s="834"/>
      <c r="G126" s="834"/>
      <c r="H126" s="834"/>
      <c r="I126" s="832"/>
      <c r="M126" s="1375"/>
      <c r="N126" s="1376"/>
      <c r="O126" s="1376"/>
      <c r="P126" s="1377"/>
      <c r="Q126" s="1380"/>
      <c r="R126" s="1379"/>
      <c r="S126" s="434"/>
    </row>
    <row r="127" spans="3:19" x14ac:dyDescent="0.2">
      <c r="C127" s="822"/>
      <c r="D127" s="834"/>
      <c r="E127" s="834"/>
      <c r="F127" s="835"/>
      <c r="G127" s="835"/>
      <c r="H127" s="834"/>
      <c r="I127" s="834"/>
      <c r="J127" s="834"/>
      <c r="M127" s="1375"/>
      <c r="N127" s="1376"/>
      <c r="O127" s="1376"/>
      <c r="P127" s="1377"/>
      <c r="Q127" s="1380"/>
      <c r="R127" s="1379"/>
      <c r="S127" s="434"/>
    </row>
    <row r="128" spans="3:19" x14ac:dyDescent="0.2">
      <c r="C128" s="822"/>
      <c r="M128" s="1375"/>
      <c r="N128" s="1376"/>
      <c r="O128" s="1376"/>
      <c r="P128" s="1377"/>
      <c r="Q128" s="1380"/>
      <c r="R128" s="1379"/>
      <c r="S128" s="434"/>
    </row>
    <row r="129" spans="3:19" x14ac:dyDescent="0.2">
      <c r="E129" s="836"/>
      <c r="F129" s="742"/>
      <c r="G129" s="742"/>
      <c r="M129" s="1375"/>
      <c r="N129" s="1376"/>
      <c r="O129" s="1376"/>
      <c r="P129" s="1377"/>
      <c r="Q129" s="1380"/>
      <c r="R129" s="1379"/>
      <c r="S129" s="434"/>
    </row>
    <row r="130" spans="3:19" ht="13.5" thickBot="1" x14ac:dyDescent="0.25">
      <c r="F130" s="837"/>
      <c r="G130" s="837"/>
      <c r="M130" s="1393"/>
      <c r="N130" s="1394"/>
      <c r="O130" s="1394"/>
      <c r="P130" s="1395"/>
      <c r="Q130" s="1396"/>
      <c r="R130" s="1397"/>
      <c r="S130" s="434"/>
    </row>
    <row r="131" spans="3:19" ht="13.5" thickBot="1" x14ac:dyDescent="0.25">
      <c r="F131" s="838"/>
      <c r="G131" s="838"/>
      <c r="M131" s="1383" t="s">
        <v>113</v>
      </c>
      <c r="N131" s="1384"/>
      <c r="O131" s="1384"/>
      <c r="P131" s="1384"/>
      <c r="Q131" s="1384"/>
      <c r="R131" s="1385"/>
      <c r="S131" s="308">
        <f>SUM(S18:S130)</f>
        <v>8</v>
      </c>
    </row>
    <row r="132" spans="3:19" x14ac:dyDescent="0.2">
      <c r="F132" s="816"/>
      <c r="G132" s="816"/>
    </row>
    <row r="133" spans="3:19" x14ac:dyDescent="0.2">
      <c r="F133" s="838"/>
      <c r="G133" s="838"/>
    </row>
    <row r="134" spans="3:19" x14ac:dyDescent="0.2">
      <c r="F134" s="816"/>
      <c r="G134" s="816"/>
    </row>
    <row r="135" spans="3:19" x14ac:dyDescent="0.2">
      <c r="C135" s="839"/>
      <c r="E135" s="752"/>
      <c r="F135" s="837"/>
      <c r="G135" s="837"/>
    </row>
    <row r="136" spans="3:19" x14ac:dyDescent="0.2">
      <c r="C136" s="840"/>
    </row>
    <row r="137" spans="3:19" x14ac:dyDescent="0.2">
      <c r="C137" s="841"/>
    </row>
    <row r="138" spans="3:19" x14ac:dyDescent="0.2">
      <c r="C138" s="765"/>
      <c r="E138" s="836"/>
      <c r="K138" s="822"/>
      <c r="L138" s="822"/>
      <c r="M138" s="822"/>
      <c r="N138" s="822"/>
    </row>
    <row r="139" spans="3:19" x14ac:dyDescent="0.2">
      <c r="K139" s="822"/>
      <c r="L139" s="822"/>
      <c r="M139" s="822"/>
      <c r="N139" s="822"/>
    </row>
    <row r="140" spans="3:19" x14ac:dyDescent="0.2">
      <c r="C140" s="752"/>
      <c r="E140" s="836"/>
      <c r="K140" s="822"/>
      <c r="L140" s="822"/>
      <c r="M140" s="822"/>
      <c r="N140" s="822"/>
    </row>
  </sheetData>
  <sheetProtection algorithmName="SHA-512" hashValue="sg0Z2WmBy1FH85M1qUwG4k1bYG0RsH2N5TzKto0jiCKfCEoNdKoamHr1NjL0o/7dhvxWeSEN1bek8agZ98oBeg==" saltValue="exbiNmdYjQQJikCvWwmx6g==" spinCount="100000" sheet="1" objects="1" scenarios="1"/>
  <mergeCells count="324">
    <mergeCell ref="B30:K30"/>
    <mergeCell ref="M1:R1"/>
    <mergeCell ref="K32:K35"/>
    <mergeCell ref="K63:K66"/>
    <mergeCell ref="X54:Z54"/>
    <mergeCell ref="X72:Z72"/>
    <mergeCell ref="B1:K3"/>
    <mergeCell ref="K13:K15"/>
    <mergeCell ref="K10:K12"/>
    <mergeCell ref="K16:K18"/>
    <mergeCell ref="K19:K21"/>
    <mergeCell ref="K22:K24"/>
    <mergeCell ref="K41:K43"/>
    <mergeCell ref="K44:K46"/>
    <mergeCell ref="K47:K49"/>
    <mergeCell ref="Q37:R37"/>
    <mergeCell ref="Q38:R38"/>
    <mergeCell ref="M30:P30"/>
    <mergeCell ref="M31:P31"/>
    <mergeCell ref="M32:P32"/>
    <mergeCell ref="M33:P33"/>
    <mergeCell ref="M36:P36"/>
    <mergeCell ref="M37:P37"/>
    <mergeCell ref="W7:X7"/>
    <mergeCell ref="B38:E38"/>
    <mergeCell ref="K57:K60"/>
    <mergeCell ref="B61:K61"/>
    <mergeCell ref="G62:I62"/>
    <mergeCell ref="B67:K67"/>
    <mergeCell ref="M38:P38"/>
    <mergeCell ref="M62:P62"/>
    <mergeCell ref="M63:P63"/>
    <mergeCell ref="M64:P64"/>
    <mergeCell ref="M67:P67"/>
    <mergeCell ref="K50:K52"/>
    <mergeCell ref="K53:K55"/>
    <mergeCell ref="B40:K40"/>
    <mergeCell ref="M40:P40"/>
    <mergeCell ref="M47:P47"/>
    <mergeCell ref="M52:P52"/>
    <mergeCell ref="M59:P59"/>
    <mergeCell ref="F38:K38"/>
    <mergeCell ref="B39:K39"/>
    <mergeCell ref="B56:K56"/>
    <mergeCell ref="B86:B87"/>
    <mergeCell ref="C87:K87"/>
    <mergeCell ref="M85:P85"/>
    <mergeCell ref="M86:P86"/>
    <mergeCell ref="M87:P87"/>
    <mergeCell ref="M91:P91"/>
    <mergeCell ref="M92:P92"/>
    <mergeCell ref="M93:P93"/>
    <mergeCell ref="B88:K88"/>
    <mergeCell ref="M88:P88"/>
    <mergeCell ref="C86:K86"/>
    <mergeCell ref="B85:K85"/>
    <mergeCell ref="C91:K91"/>
    <mergeCell ref="B92:K92"/>
    <mergeCell ref="C90:K90"/>
    <mergeCell ref="M90:P90"/>
    <mergeCell ref="G31:I31"/>
    <mergeCell ref="B36:K36"/>
    <mergeCell ref="Q30:R30"/>
    <mergeCell ref="Q31:R31"/>
    <mergeCell ref="Q32:R32"/>
    <mergeCell ref="Q33:R33"/>
    <mergeCell ref="Q36:R36"/>
    <mergeCell ref="N9:O9"/>
    <mergeCell ref="S9:T9"/>
    <mergeCell ref="N14:O14"/>
    <mergeCell ref="S14:T14"/>
    <mergeCell ref="M21:P21"/>
    <mergeCell ref="Q21:R21"/>
    <mergeCell ref="M22:P22"/>
    <mergeCell ref="Q22:R22"/>
    <mergeCell ref="M26:P26"/>
    <mergeCell ref="Q26:R26"/>
    <mergeCell ref="M27:P27"/>
    <mergeCell ref="Q27:R27"/>
    <mergeCell ref="M28:P28"/>
    <mergeCell ref="Q28:R28"/>
    <mergeCell ref="M29:P29"/>
    <mergeCell ref="Q29:R29"/>
    <mergeCell ref="M23:P23"/>
    <mergeCell ref="U9:V9"/>
    <mergeCell ref="N10:O10"/>
    <mergeCell ref="S10:T10"/>
    <mergeCell ref="U10:V10"/>
    <mergeCell ref="B6:K6"/>
    <mergeCell ref="B7:K7"/>
    <mergeCell ref="M7:V7"/>
    <mergeCell ref="N13:O13"/>
    <mergeCell ref="S13:T13"/>
    <mergeCell ref="U13:V13"/>
    <mergeCell ref="N8:O8"/>
    <mergeCell ref="S8:T8"/>
    <mergeCell ref="U8:V8"/>
    <mergeCell ref="B8:K8"/>
    <mergeCell ref="U14:V14"/>
    <mergeCell ref="N11:O11"/>
    <mergeCell ref="S11:T11"/>
    <mergeCell ref="U11:V11"/>
    <mergeCell ref="N12:O12"/>
    <mergeCell ref="S12:T12"/>
    <mergeCell ref="U12:V12"/>
    <mergeCell ref="M20:P20"/>
    <mergeCell ref="Q20:R20"/>
    <mergeCell ref="M16:S16"/>
    <mergeCell ref="M17:P17"/>
    <mergeCell ref="Q17:R17"/>
    <mergeCell ref="M18:P18"/>
    <mergeCell ref="Q18:R18"/>
    <mergeCell ref="M19:P19"/>
    <mergeCell ref="Q19:R19"/>
    <mergeCell ref="Q23:R23"/>
    <mergeCell ref="M24:P24"/>
    <mergeCell ref="Q24:R24"/>
    <mergeCell ref="M25:P25"/>
    <mergeCell ref="Q25:R25"/>
    <mergeCell ref="Q41:R41"/>
    <mergeCell ref="M42:P42"/>
    <mergeCell ref="Q42:R42"/>
    <mergeCell ref="M46:P46"/>
    <mergeCell ref="Q46:R46"/>
    <mergeCell ref="Q40:R40"/>
    <mergeCell ref="M41:P41"/>
    <mergeCell ref="M34:P34"/>
    <mergeCell ref="M35:P35"/>
    <mergeCell ref="Q34:R34"/>
    <mergeCell ref="Q35:R35"/>
    <mergeCell ref="M39:P39"/>
    <mergeCell ref="Q39:R39"/>
    <mergeCell ref="Q47:R47"/>
    <mergeCell ref="M48:P48"/>
    <mergeCell ref="Q48:R48"/>
    <mergeCell ref="M43:P43"/>
    <mergeCell ref="Q43:R43"/>
    <mergeCell ref="M44:P44"/>
    <mergeCell ref="Q44:R44"/>
    <mergeCell ref="M45:P45"/>
    <mergeCell ref="Q45:R45"/>
    <mergeCell ref="Q52:R52"/>
    <mergeCell ref="M53:P53"/>
    <mergeCell ref="Q53:R53"/>
    <mergeCell ref="M54:P54"/>
    <mergeCell ref="Q54:R54"/>
    <mergeCell ref="M49:P49"/>
    <mergeCell ref="Q49:R49"/>
    <mergeCell ref="M50:P50"/>
    <mergeCell ref="Q50:R50"/>
    <mergeCell ref="M51:P51"/>
    <mergeCell ref="Q51:R51"/>
    <mergeCell ref="Q59:R59"/>
    <mergeCell ref="M60:P60"/>
    <mergeCell ref="Q60:R60"/>
    <mergeCell ref="M68:P68"/>
    <mergeCell ref="Q68:R68"/>
    <mergeCell ref="M55:P55"/>
    <mergeCell ref="Q55:R55"/>
    <mergeCell ref="M56:P56"/>
    <mergeCell ref="Q56:R56"/>
    <mergeCell ref="M57:P57"/>
    <mergeCell ref="Q57:R57"/>
    <mergeCell ref="M58:P58"/>
    <mergeCell ref="Q58:R58"/>
    <mergeCell ref="Q61:R61"/>
    <mergeCell ref="Q62:R62"/>
    <mergeCell ref="Q63:R63"/>
    <mergeCell ref="Q64:R64"/>
    <mergeCell ref="Q67:R67"/>
    <mergeCell ref="M61:P61"/>
    <mergeCell ref="M65:P65"/>
    <mergeCell ref="M66:P66"/>
    <mergeCell ref="Q65:R65"/>
    <mergeCell ref="Q66:R66"/>
    <mergeCell ref="B71:K71"/>
    <mergeCell ref="M71:P71"/>
    <mergeCell ref="Q71:R71"/>
    <mergeCell ref="B72:K72"/>
    <mergeCell ref="M72:P72"/>
    <mergeCell ref="Q72:R72"/>
    <mergeCell ref="B69:K69"/>
    <mergeCell ref="M69:P69"/>
    <mergeCell ref="Q69:R69"/>
    <mergeCell ref="M70:P70"/>
    <mergeCell ref="Q70:R70"/>
    <mergeCell ref="M76:P76"/>
    <mergeCell ref="Q76:R76"/>
    <mergeCell ref="D77:K77"/>
    <mergeCell ref="M77:P77"/>
    <mergeCell ref="Q77:R77"/>
    <mergeCell ref="M78:P78"/>
    <mergeCell ref="Q78:R78"/>
    <mergeCell ref="M73:P73"/>
    <mergeCell ref="Q73:R73"/>
    <mergeCell ref="M74:P74"/>
    <mergeCell ref="Q74:R74"/>
    <mergeCell ref="M75:P75"/>
    <mergeCell ref="Q75:R75"/>
    <mergeCell ref="B81:K81"/>
    <mergeCell ref="M81:P81"/>
    <mergeCell ref="Q81:R81"/>
    <mergeCell ref="C82:K82"/>
    <mergeCell ref="M82:P82"/>
    <mergeCell ref="Q82:R82"/>
    <mergeCell ref="B79:K79"/>
    <mergeCell ref="M79:P79"/>
    <mergeCell ref="Q79:R79"/>
    <mergeCell ref="B80:K80"/>
    <mergeCell ref="M80:P80"/>
    <mergeCell ref="Q80:R80"/>
    <mergeCell ref="Q88:R88"/>
    <mergeCell ref="C89:K89"/>
    <mergeCell ref="M89:P89"/>
    <mergeCell ref="Q89:R89"/>
    <mergeCell ref="C83:K83"/>
    <mergeCell ref="M83:P83"/>
    <mergeCell ref="Q83:R83"/>
    <mergeCell ref="C84:K84"/>
    <mergeCell ref="M84:P84"/>
    <mergeCell ref="Q84:R84"/>
    <mergeCell ref="Q85:R85"/>
    <mergeCell ref="Q86:R86"/>
    <mergeCell ref="Q87:R87"/>
    <mergeCell ref="C96:K96"/>
    <mergeCell ref="M96:P96"/>
    <mergeCell ref="Q96:R96"/>
    <mergeCell ref="C97:K97"/>
    <mergeCell ref="M97:P97"/>
    <mergeCell ref="Q97:R97"/>
    <mergeCell ref="Q90:R90"/>
    <mergeCell ref="B95:K95"/>
    <mergeCell ref="M95:P95"/>
    <mergeCell ref="Q95:R95"/>
    <mergeCell ref="C94:K94"/>
    <mergeCell ref="M94:P94"/>
    <mergeCell ref="Q94:R94"/>
    <mergeCell ref="Q91:R91"/>
    <mergeCell ref="Q92:R92"/>
    <mergeCell ref="Q93:R93"/>
    <mergeCell ref="C93:K93"/>
    <mergeCell ref="C100:K100"/>
    <mergeCell ref="M100:P100"/>
    <mergeCell ref="Q100:R100"/>
    <mergeCell ref="B101:K101"/>
    <mergeCell ref="M101:P101"/>
    <mergeCell ref="Q101:R101"/>
    <mergeCell ref="C98:K98"/>
    <mergeCell ref="M98:P98"/>
    <mergeCell ref="Q98:R98"/>
    <mergeCell ref="C99:K99"/>
    <mergeCell ref="M99:P99"/>
    <mergeCell ref="Q99:R99"/>
    <mergeCell ref="C104:K104"/>
    <mergeCell ref="M104:P104"/>
    <mergeCell ref="Q104:R104"/>
    <mergeCell ref="B106:K106"/>
    <mergeCell ref="M106:P106"/>
    <mergeCell ref="Q106:R106"/>
    <mergeCell ref="C102:K102"/>
    <mergeCell ref="M102:P102"/>
    <mergeCell ref="Q102:R102"/>
    <mergeCell ref="C103:K103"/>
    <mergeCell ref="M103:P103"/>
    <mergeCell ref="Q103:R103"/>
    <mergeCell ref="B104:B105"/>
    <mergeCell ref="C105:K105"/>
    <mergeCell ref="C109:K109"/>
    <mergeCell ref="M109:P109"/>
    <mergeCell ref="Q109:R109"/>
    <mergeCell ref="B110:K110"/>
    <mergeCell ref="M110:P110"/>
    <mergeCell ref="Q110:R110"/>
    <mergeCell ref="C107:K107"/>
    <mergeCell ref="M107:P107"/>
    <mergeCell ref="Q107:R107"/>
    <mergeCell ref="C108:K108"/>
    <mergeCell ref="M108:P108"/>
    <mergeCell ref="Q108:R108"/>
    <mergeCell ref="K26:K29"/>
    <mergeCell ref="B25:K25"/>
    <mergeCell ref="M128:P128"/>
    <mergeCell ref="Q128:R128"/>
    <mergeCell ref="M129:P129"/>
    <mergeCell ref="Q129:R129"/>
    <mergeCell ref="M130:P130"/>
    <mergeCell ref="Q130:R130"/>
    <mergeCell ref="M125:P125"/>
    <mergeCell ref="Q125:R125"/>
    <mergeCell ref="M126:P126"/>
    <mergeCell ref="Q126:R126"/>
    <mergeCell ref="M127:P127"/>
    <mergeCell ref="Q127:R127"/>
    <mergeCell ref="M122:P122"/>
    <mergeCell ref="Q122:R122"/>
    <mergeCell ref="M123:P123"/>
    <mergeCell ref="Q123:R123"/>
    <mergeCell ref="M124:P124"/>
    <mergeCell ref="Q124:R124"/>
    <mergeCell ref="M119:P119"/>
    <mergeCell ref="Q119:R119"/>
    <mergeCell ref="M120:P120"/>
    <mergeCell ref="Q120:R120"/>
    <mergeCell ref="M113:P113"/>
    <mergeCell ref="Q113:R113"/>
    <mergeCell ref="M114:P114"/>
    <mergeCell ref="Q114:R114"/>
    <mergeCell ref="M115:P115"/>
    <mergeCell ref="Q115:R115"/>
    <mergeCell ref="C111:K111"/>
    <mergeCell ref="M131:R131"/>
    <mergeCell ref="M121:P121"/>
    <mergeCell ref="Q121:R121"/>
    <mergeCell ref="M116:P116"/>
    <mergeCell ref="Q116:R116"/>
    <mergeCell ref="M117:P117"/>
    <mergeCell ref="Q117:R117"/>
    <mergeCell ref="M118:P118"/>
    <mergeCell ref="Q118:R118"/>
    <mergeCell ref="M111:P111"/>
    <mergeCell ref="Q111:R111"/>
    <mergeCell ref="C112:K112"/>
    <mergeCell ref="M112:P112"/>
    <mergeCell ref="Q112:R112"/>
  </mergeCells>
  <phoneticPr fontId="46" type="noConversion"/>
  <pageMargins left="0.68" right="0.3" top="0.55000000000000004" bottom="0.48" header="0.25" footer="0.46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Z196"/>
  <sheetViews>
    <sheetView showGridLines="0" zoomScaleNormal="100" workbookViewId="0">
      <selection activeCell="I9" sqref="I9"/>
    </sheetView>
  </sheetViews>
  <sheetFormatPr defaultRowHeight="12.75" x14ac:dyDescent="0.2"/>
  <cols>
    <col min="1" max="1" width="1.5703125" style="1" customWidth="1"/>
    <col min="2" max="2" width="4.85546875" style="1" customWidth="1"/>
    <col min="3" max="3" width="12.42578125" style="1" customWidth="1"/>
    <col min="4" max="4" width="10.85546875" style="1" customWidth="1"/>
    <col min="5" max="5" width="8.140625" style="1" customWidth="1"/>
    <col min="6" max="6" width="16.7109375" style="1" bestFit="1" customWidth="1"/>
    <col min="7" max="7" width="4.7109375" style="1" customWidth="1"/>
    <col min="8" max="8" width="4.5703125" style="1" customWidth="1"/>
    <col min="9" max="9" width="4.7109375" style="1" customWidth="1"/>
    <col min="10" max="10" width="16.7109375" style="1" bestFit="1" customWidth="1"/>
    <col min="11" max="11" width="15.85546875" style="1" customWidth="1"/>
    <col min="12" max="12" width="1.42578125" style="1" customWidth="1"/>
    <col min="13" max="13" width="11" style="1" customWidth="1"/>
    <col min="14" max="14" width="15.140625" style="1" bestFit="1" customWidth="1"/>
    <col min="15" max="15" width="9.140625" style="1"/>
    <col min="16" max="16" width="7.7109375" style="1" customWidth="1"/>
    <col min="17" max="17" width="5.85546875" style="1" customWidth="1"/>
    <col min="18" max="18" width="10.5703125" style="1" customWidth="1"/>
    <col min="19" max="19" width="9.28515625" style="1" customWidth="1"/>
    <col min="20" max="20" width="0.7109375" style="1" customWidth="1"/>
    <col min="21" max="21" width="3.7109375" style="1" customWidth="1"/>
    <col min="22" max="22" width="5.7109375" style="1" bestFit="1" customWidth="1"/>
    <col min="23" max="23" width="9.7109375" style="1" customWidth="1"/>
    <col min="24" max="24" width="15.140625" style="1" customWidth="1"/>
    <col min="25" max="25" width="10.140625" style="1" customWidth="1"/>
    <col min="26" max="31" width="9.140625" style="1"/>
    <col min="32" max="32" width="11.140625" style="1" customWidth="1"/>
    <col min="33" max="33" width="17.140625" style="1" customWidth="1"/>
    <col min="34" max="259" width="9.140625" style="1"/>
    <col min="260" max="260" width="3.85546875" style="1" customWidth="1"/>
    <col min="261" max="261" width="12.5703125" style="1" customWidth="1"/>
    <col min="262" max="262" width="14.140625" style="1" customWidth="1"/>
    <col min="263" max="263" width="9.42578125" style="1" bestFit="1" customWidth="1"/>
    <col min="264" max="264" width="16.85546875" style="1" customWidth="1"/>
    <col min="265" max="265" width="8.7109375" style="1" customWidth="1"/>
    <col min="266" max="266" width="18" style="1" bestFit="1" customWidth="1"/>
    <col min="267" max="267" width="19" style="1" customWidth="1"/>
    <col min="268" max="270" width="12.42578125" style="1" customWidth="1"/>
    <col min="271" max="271" width="9.140625" style="1"/>
    <col min="272" max="272" width="9.28515625" style="1" bestFit="1" customWidth="1"/>
    <col min="273" max="273" width="8.28515625" style="1" customWidth="1"/>
    <col min="274" max="274" width="6" style="1" customWidth="1"/>
    <col min="275" max="275" width="5.7109375" style="1" customWidth="1"/>
    <col min="276" max="276" width="5.42578125" style="1" customWidth="1"/>
    <col min="277" max="277" width="5.85546875" style="1" bestFit="1" customWidth="1"/>
    <col min="278" max="278" width="5.7109375" style="1" bestFit="1" customWidth="1"/>
    <col min="279" max="279" width="5.28515625" style="1" customWidth="1"/>
    <col min="280" max="280" width="5.28515625" style="1" bestFit="1" customWidth="1"/>
    <col min="281" max="515" width="9.140625" style="1"/>
    <col min="516" max="516" width="3.85546875" style="1" customWidth="1"/>
    <col min="517" max="517" width="12.5703125" style="1" customWidth="1"/>
    <col min="518" max="518" width="14.140625" style="1" customWidth="1"/>
    <col min="519" max="519" width="9.42578125" style="1" bestFit="1" customWidth="1"/>
    <col min="520" max="520" width="16.85546875" style="1" customWidth="1"/>
    <col min="521" max="521" width="8.7109375" style="1" customWidth="1"/>
    <col min="522" max="522" width="18" style="1" bestFit="1" customWidth="1"/>
    <col min="523" max="523" width="19" style="1" customWidth="1"/>
    <col min="524" max="526" width="12.42578125" style="1" customWidth="1"/>
    <col min="527" max="527" width="9.140625" style="1"/>
    <col min="528" max="528" width="9.28515625" style="1" bestFit="1" customWidth="1"/>
    <col min="529" max="529" width="8.28515625" style="1" customWidth="1"/>
    <col min="530" max="530" width="6" style="1" customWidth="1"/>
    <col min="531" max="531" width="5.7109375" style="1" customWidth="1"/>
    <col min="532" max="532" width="5.42578125" style="1" customWidth="1"/>
    <col min="533" max="533" width="5.85546875" style="1" bestFit="1" customWidth="1"/>
    <col min="534" max="534" width="5.7109375" style="1" bestFit="1" customWidth="1"/>
    <col min="535" max="535" width="5.28515625" style="1" customWidth="1"/>
    <col min="536" max="536" width="5.28515625" style="1" bestFit="1" customWidth="1"/>
    <col min="537" max="771" width="9.140625" style="1"/>
    <col min="772" max="772" width="3.85546875" style="1" customWidth="1"/>
    <col min="773" max="773" width="12.5703125" style="1" customWidth="1"/>
    <col min="774" max="774" width="14.140625" style="1" customWidth="1"/>
    <col min="775" max="775" width="9.42578125" style="1" bestFit="1" customWidth="1"/>
    <col min="776" max="776" width="16.85546875" style="1" customWidth="1"/>
    <col min="777" max="777" width="8.7109375" style="1" customWidth="1"/>
    <col min="778" max="778" width="18" style="1" bestFit="1" customWidth="1"/>
    <col min="779" max="779" width="19" style="1" customWidth="1"/>
    <col min="780" max="782" width="12.42578125" style="1" customWidth="1"/>
    <col min="783" max="783" width="9.140625" style="1"/>
    <col min="784" max="784" width="9.28515625" style="1" bestFit="1" customWidth="1"/>
    <col min="785" max="785" width="8.28515625" style="1" customWidth="1"/>
    <col min="786" max="786" width="6" style="1" customWidth="1"/>
    <col min="787" max="787" width="5.7109375" style="1" customWidth="1"/>
    <col min="788" max="788" width="5.42578125" style="1" customWidth="1"/>
    <col min="789" max="789" width="5.85546875" style="1" bestFit="1" customWidth="1"/>
    <col min="790" max="790" width="5.7109375" style="1" bestFit="1" customWidth="1"/>
    <col min="791" max="791" width="5.28515625" style="1" customWidth="1"/>
    <col min="792" max="792" width="5.28515625" style="1" bestFit="1" customWidth="1"/>
    <col min="793" max="1027" width="9.140625" style="1"/>
    <col min="1028" max="1028" width="3.85546875" style="1" customWidth="1"/>
    <col min="1029" max="1029" width="12.5703125" style="1" customWidth="1"/>
    <col min="1030" max="1030" width="14.140625" style="1" customWidth="1"/>
    <col min="1031" max="1031" width="9.42578125" style="1" bestFit="1" customWidth="1"/>
    <col min="1032" max="1032" width="16.85546875" style="1" customWidth="1"/>
    <col min="1033" max="1033" width="8.7109375" style="1" customWidth="1"/>
    <col min="1034" max="1034" width="18" style="1" bestFit="1" customWidth="1"/>
    <col min="1035" max="1035" width="19" style="1" customWidth="1"/>
    <col min="1036" max="1038" width="12.42578125" style="1" customWidth="1"/>
    <col min="1039" max="1039" width="9.140625" style="1"/>
    <col min="1040" max="1040" width="9.28515625" style="1" bestFit="1" customWidth="1"/>
    <col min="1041" max="1041" width="8.28515625" style="1" customWidth="1"/>
    <col min="1042" max="1042" width="6" style="1" customWidth="1"/>
    <col min="1043" max="1043" width="5.7109375" style="1" customWidth="1"/>
    <col min="1044" max="1044" width="5.42578125" style="1" customWidth="1"/>
    <col min="1045" max="1045" width="5.85546875" style="1" bestFit="1" customWidth="1"/>
    <col min="1046" max="1046" width="5.7109375" style="1" bestFit="1" customWidth="1"/>
    <col min="1047" max="1047" width="5.28515625" style="1" customWidth="1"/>
    <col min="1048" max="1048" width="5.28515625" style="1" bestFit="1" customWidth="1"/>
    <col min="1049" max="1283" width="9.140625" style="1"/>
    <col min="1284" max="1284" width="3.85546875" style="1" customWidth="1"/>
    <col min="1285" max="1285" width="12.5703125" style="1" customWidth="1"/>
    <col min="1286" max="1286" width="14.140625" style="1" customWidth="1"/>
    <col min="1287" max="1287" width="9.42578125" style="1" bestFit="1" customWidth="1"/>
    <col min="1288" max="1288" width="16.85546875" style="1" customWidth="1"/>
    <col min="1289" max="1289" width="8.7109375" style="1" customWidth="1"/>
    <col min="1290" max="1290" width="18" style="1" bestFit="1" customWidth="1"/>
    <col min="1291" max="1291" width="19" style="1" customWidth="1"/>
    <col min="1292" max="1294" width="12.42578125" style="1" customWidth="1"/>
    <col min="1295" max="1295" width="9.140625" style="1"/>
    <col min="1296" max="1296" width="9.28515625" style="1" bestFit="1" customWidth="1"/>
    <col min="1297" max="1297" width="8.28515625" style="1" customWidth="1"/>
    <col min="1298" max="1298" width="6" style="1" customWidth="1"/>
    <col min="1299" max="1299" width="5.7109375" style="1" customWidth="1"/>
    <col min="1300" max="1300" width="5.42578125" style="1" customWidth="1"/>
    <col min="1301" max="1301" width="5.85546875" style="1" bestFit="1" customWidth="1"/>
    <col min="1302" max="1302" width="5.7109375" style="1" bestFit="1" customWidth="1"/>
    <col min="1303" max="1303" width="5.28515625" style="1" customWidth="1"/>
    <col min="1304" max="1304" width="5.28515625" style="1" bestFit="1" customWidth="1"/>
    <col min="1305" max="1539" width="9.140625" style="1"/>
    <col min="1540" max="1540" width="3.85546875" style="1" customWidth="1"/>
    <col min="1541" max="1541" width="12.5703125" style="1" customWidth="1"/>
    <col min="1542" max="1542" width="14.140625" style="1" customWidth="1"/>
    <col min="1543" max="1543" width="9.42578125" style="1" bestFit="1" customWidth="1"/>
    <col min="1544" max="1544" width="16.85546875" style="1" customWidth="1"/>
    <col min="1545" max="1545" width="8.7109375" style="1" customWidth="1"/>
    <col min="1546" max="1546" width="18" style="1" bestFit="1" customWidth="1"/>
    <col min="1547" max="1547" width="19" style="1" customWidth="1"/>
    <col min="1548" max="1550" width="12.42578125" style="1" customWidth="1"/>
    <col min="1551" max="1551" width="9.140625" style="1"/>
    <col min="1552" max="1552" width="9.28515625" style="1" bestFit="1" customWidth="1"/>
    <col min="1553" max="1553" width="8.28515625" style="1" customWidth="1"/>
    <col min="1554" max="1554" width="6" style="1" customWidth="1"/>
    <col min="1555" max="1555" width="5.7109375" style="1" customWidth="1"/>
    <col min="1556" max="1556" width="5.42578125" style="1" customWidth="1"/>
    <col min="1557" max="1557" width="5.85546875" style="1" bestFit="1" customWidth="1"/>
    <col min="1558" max="1558" width="5.7109375" style="1" bestFit="1" customWidth="1"/>
    <col min="1559" max="1559" width="5.28515625" style="1" customWidth="1"/>
    <col min="1560" max="1560" width="5.28515625" style="1" bestFit="1" customWidth="1"/>
    <col min="1561" max="1795" width="9.140625" style="1"/>
    <col min="1796" max="1796" width="3.85546875" style="1" customWidth="1"/>
    <col min="1797" max="1797" width="12.5703125" style="1" customWidth="1"/>
    <col min="1798" max="1798" width="14.140625" style="1" customWidth="1"/>
    <col min="1799" max="1799" width="9.42578125" style="1" bestFit="1" customWidth="1"/>
    <col min="1800" max="1800" width="16.85546875" style="1" customWidth="1"/>
    <col min="1801" max="1801" width="8.7109375" style="1" customWidth="1"/>
    <col min="1802" max="1802" width="18" style="1" bestFit="1" customWidth="1"/>
    <col min="1803" max="1803" width="19" style="1" customWidth="1"/>
    <col min="1804" max="1806" width="12.42578125" style="1" customWidth="1"/>
    <col min="1807" max="1807" width="9.140625" style="1"/>
    <col min="1808" max="1808" width="9.28515625" style="1" bestFit="1" customWidth="1"/>
    <col min="1809" max="1809" width="8.28515625" style="1" customWidth="1"/>
    <col min="1810" max="1810" width="6" style="1" customWidth="1"/>
    <col min="1811" max="1811" width="5.7109375" style="1" customWidth="1"/>
    <col min="1812" max="1812" width="5.42578125" style="1" customWidth="1"/>
    <col min="1813" max="1813" width="5.85546875" style="1" bestFit="1" customWidth="1"/>
    <col min="1814" max="1814" width="5.7109375" style="1" bestFit="1" customWidth="1"/>
    <col min="1815" max="1815" width="5.28515625" style="1" customWidth="1"/>
    <col min="1816" max="1816" width="5.28515625" style="1" bestFit="1" customWidth="1"/>
    <col min="1817" max="2051" width="9.140625" style="1"/>
    <col min="2052" max="2052" width="3.85546875" style="1" customWidth="1"/>
    <col min="2053" max="2053" width="12.5703125" style="1" customWidth="1"/>
    <col min="2054" max="2054" width="14.140625" style="1" customWidth="1"/>
    <col min="2055" max="2055" width="9.42578125" style="1" bestFit="1" customWidth="1"/>
    <col min="2056" max="2056" width="16.85546875" style="1" customWidth="1"/>
    <col min="2057" max="2057" width="8.7109375" style="1" customWidth="1"/>
    <col min="2058" max="2058" width="18" style="1" bestFit="1" customWidth="1"/>
    <col min="2059" max="2059" width="19" style="1" customWidth="1"/>
    <col min="2060" max="2062" width="12.42578125" style="1" customWidth="1"/>
    <col min="2063" max="2063" width="9.140625" style="1"/>
    <col min="2064" max="2064" width="9.28515625" style="1" bestFit="1" customWidth="1"/>
    <col min="2065" max="2065" width="8.28515625" style="1" customWidth="1"/>
    <col min="2066" max="2066" width="6" style="1" customWidth="1"/>
    <col min="2067" max="2067" width="5.7109375" style="1" customWidth="1"/>
    <col min="2068" max="2068" width="5.42578125" style="1" customWidth="1"/>
    <col min="2069" max="2069" width="5.85546875" style="1" bestFit="1" customWidth="1"/>
    <col min="2070" max="2070" width="5.7109375" style="1" bestFit="1" customWidth="1"/>
    <col min="2071" max="2071" width="5.28515625" style="1" customWidth="1"/>
    <col min="2072" max="2072" width="5.28515625" style="1" bestFit="1" customWidth="1"/>
    <col min="2073" max="2307" width="9.140625" style="1"/>
    <col min="2308" max="2308" width="3.85546875" style="1" customWidth="1"/>
    <col min="2309" max="2309" width="12.5703125" style="1" customWidth="1"/>
    <col min="2310" max="2310" width="14.140625" style="1" customWidth="1"/>
    <col min="2311" max="2311" width="9.42578125" style="1" bestFit="1" customWidth="1"/>
    <col min="2312" max="2312" width="16.85546875" style="1" customWidth="1"/>
    <col min="2313" max="2313" width="8.7109375" style="1" customWidth="1"/>
    <col min="2314" max="2314" width="18" style="1" bestFit="1" customWidth="1"/>
    <col min="2315" max="2315" width="19" style="1" customWidth="1"/>
    <col min="2316" max="2318" width="12.42578125" style="1" customWidth="1"/>
    <col min="2319" max="2319" width="9.140625" style="1"/>
    <col min="2320" max="2320" width="9.28515625" style="1" bestFit="1" customWidth="1"/>
    <col min="2321" max="2321" width="8.28515625" style="1" customWidth="1"/>
    <col min="2322" max="2322" width="6" style="1" customWidth="1"/>
    <col min="2323" max="2323" width="5.7109375" style="1" customWidth="1"/>
    <col min="2324" max="2324" width="5.42578125" style="1" customWidth="1"/>
    <col min="2325" max="2325" width="5.85546875" style="1" bestFit="1" customWidth="1"/>
    <col min="2326" max="2326" width="5.7109375" style="1" bestFit="1" customWidth="1"/>
    <col min="2327" max="2327" width="5.28515625" style="1" customWidth="1"/>
    <col min="2328" max="2328" width="5.28515625" style="1" bestFit="1" customWidth="1"/>
    <col min="2329" max="2563" width="9.140625" style="1"/>
    <col min="2564" max="2564" width="3.85546875" style="1" customWidth="1"/>
    <col min="2565" max="2565" width="12.5703125" style="1" customWidth="1"/>
    <col min="2566" max="2566" width="14.140625" style="1" customWidth="1"/>
    <col min="2567" max="2567" width="9.42578125" style="1" bestFit="1" customWidth="1"/>
    <col min="2568" max="2568" width="16.85546875" style="1" customWidth="1"/>
    <col min="2569" max="2569" width="8.7109375" style="1" customWidth="1"/>
    <col min="2570" max="2570" width="18" style="1" bestFit="1" customWidth="1"/>
    <col min="2571" max="2571" width="19" style="1" customWidth="1"/>
    <col min="2572" max="2574" width="12.42578125" style="1" customWidth="1"/>
    <col min="2575" max="2575" width="9.140625" style="1"/>
    <col min="2576" max="2576" width="9.28515625" style="1" bestFit="1" customWidth="1"/>
    <col min="2577" max="2577" width="8.28515625" style="1" customWidth="1"/>
    <col min="2578" max="2578" width="6" style="1" customWidth="1"/>
    <col min="2579" max="2579" width="5.7109375" style="1" customWidth="1"/>
    <col min="2580" max="2580" width="5.42578125" style="1" customWidth="1"/>
    <col min="2581" max="2581" width="5.85546875" style="1" bestFit="1" customWidth="1"/>
    <col min="2582" max="2582" width="5.7109375" style="1" bestFit="1" customWidth="1"/>
    <col min="2583" max="2583" width="5.28515625" style="1" customWidth="1"/>
    <col min="2584" max="2584" width="5.28515625" style="1" bestFit="1" customWidth="1"/>
    <col min="2585" max="2819" width="9.140625" style="1"/>
    <col min="2820" max="2820" width="3.85546875" style="1" customWidth="1"/>
    <col min="2821" max="2821" width="12.5703125" style="1" customWidth="1"/>
    <col min="2822" max="2822" width="14.140625" style="1" customWidth="1"/>
    <col min="2823" max="2823" width="9.42578125" style="1" bestFit="1" customWidth="1"/>
    <col min="2824" max="2824" width="16.85546875" style="1" customWidth="1"/>
    <col min="2825" max="2825" width="8.7109375" style="1" customWidth="1"/>
    <col min="2826" max="2826" width="18" style="1" bestFit="1" customWidth="1"/>
    <col min="2827" max="2827" width="19" style="1" customWidth="1"/>
    <col min="2828" max="2830" width="12.42578125" style="1" customWidth="1"/>
    <col min="2831" max="2831" width="9.140625" style="1"/>
    <col min="2832" max="2832" width="9.28515625" style="1" bestFit="1" customWidth="1"/>
    <col min="2833" max="2833" width="8.28515625" style="1" customWidth="1"/>
    <col min="2834" max="2834" width="6" style="1" customWidth="1"/>
    <col min="2835" max="2835" width="5.7109375" style="1" customWidth="1"/>
    <col min="2836" max="2836" width="5.42578125" style="1" customWidth="1"/>
    <col min="2837" max="2837" width="5.85546875" style="1" bestFit="1" customWidth="1"/>
    <col min="2838" max="2838" width="5.7109375" style="1" bestFit="1" customWidth="1"/>
    <col min="2839" max="2839" width="5.28515625" style="1" customWidth="1"/>
    <col min="2840" max="2840" width="5.28515625" style="1" bestFit="1" customWidth="1"/>
    <col min="2841" max="3075" width="9.140625" style="1"/>
    <col min="3076" max="3076" width="3.85546875" style="1" customWidth="1"/>
    <col min="3077" max="3077" width="12.5703125" style="1" customWidth="1"/>
    <col min="3078" max="3078" width="14.140625" style="1" customWidth="1"/>
    <col min="3079" max="3079" width="9.42578125" style="1" bestFit="1" customWidth="1"/>
    <col min="3080" max="3080" width="16.85546875" style="1" customWidth="1"/>
    <col min="3081" max="3081" width="8.7109375" style="1" customWidth="1"/>
    <col min="3082" max="3082" width="18" style="1" bestFit="1" customWidth="1"/>
    <col min="3083" max="3083" width="19" style="1" customWidth="1"/>
    <col min="3084" max="3086" width="12.42578125" style="1" customWidth="1"/>
    <col min="3087" max="3087" width="9.140625" style="1"/>
    <col min="3088" max="3088" width="9.28515625" style="1" bestFit="1" customWidth="1"/>
    <col min="3089" max="3089" width="8.28515625" style="1" customWidth="1"/>
    <col min="3090" max="3090" width="6" style="1" customWidth="1"/>
    <col min="3091" max="3091" width="5.7109375" style="1" customWidth="1"/>
    <col min="3092" max="3092" width="5.42578125" style="1" customWidth="1"/>
    <col min="3093" max="3093" width="5.85546875" style="1" bestFit="1" customWidth="1"/>
    <col min="3094" max="3094" width="5.7109375" style="1" bestFit="1" customWidth="1"/>
    <col min="3095" max="3095" width="5.28515625" style="1" customWidth="1"/>
    <col min="3096" max="3096" width="5.28515625" style="1" bestFit="1" customWidth="1"/>
    <col min="3097" max="3331" width="9.140625" style="1"/>
    <col min="3332" max="3332" width="3.85546875" style="1" customWidth="1"/>
    <col min="3333" max="3333" width="12.5703125" style="1" customWidth="1"/>
    <col min="3334" max="3334" width="14.140625" style="1" customWidth="1"/>
    <col min="3335" max="3335" width="9.42578125" style="1" bestFit="1" customWidth="1"/>
    <col min="3336" max="3336" width="16.85546875" style="1" customWidth="1"/>
    <col min="3337" max="3337" width="8.7109375" style="1" customWidth="1"/>
    <col min="3338" max="3338" width="18" style="1" bestFit="1" customWidth="1"/>
    <col min="3339" max="3339" width="19" style="1" customWidth="1"/>
    <col min="3340" max="3342" width="12.42578125" style="1" customWidth="1"/>
    <col min="3343" max="3343" width="9.140625" style="1"/>
    <col min="3344" max="3344" width="9.28515625" style="1" bestFit="1" customWidth="1"/>
    <col min="3345" max="3345" width="8.28515625" style="1" customWidth="1"/>
    <col min="3346" max="3346" width="6" style="1" customWidth="1"/>
    <col min="3347" max="3347" width="5.7109375" style="1" customWidth="1"/>
    <col min="3348" max="3348" width="5.42578125" style="1" customWidth="1"/>
    <col min="3349" max="3349" width="5.85546875" style="1" bestFit="1" customWidth="1"/>
    <col min="3350" max="3350" width="5.7109375" style="1" bestFit="1" customWidth="1"/>
    <col min="3351" max="3351" width="5.28515625" style="1" customWidth="1"/>
    <col min="3352" max="3352" width="5.28515625" style="1" bestFit="1" customWidth="1"/>
    <col min="3353" max="3587" width="9.140625" style="1"/>
    <col min="3588" max="3588" width="3.85546875" style="1" customWidth="1"/>
    <col min="3589" max="3589" width="12.5703125" style="1" customWidth="1"/>
    <col min="3590" max="3590" width="14.140625" style="1" customWidth="1"/>
    <col min="3591" max="3591" width="9.42578125" style="1" bestFit="1" customWidth="1"/>
    <col min="3592" max="3592" width="16.85546875" style="1" customWidth="1"/>
    <col min="3593" max="3593" width="8.7109375" style="1" customWidth="1"/>
    <col min="3594" max="3594" width="18" style="1" bestFit="1" customWidth="1"/>
    <col min="3595" max="3595" width="19" style="1" customWidth="1"/>
    <col min="3596" max="3598" width="12.42578125" style="1" customWidth="1"/>
    <col min="3599" max="3599" width="9.140625" style="1"/>
    <col min="3600" max="3600" width="9.28515625" style="1" bestFit="1" customWidth="1"/>
    <col min="3601" max="3601" width="8.28515625" style="1" customWidth="1"/>
    <col min="3602" max="3602" width="6" style="1" customWidth="1"/>
    <col min="3603" max="3603" width="5.7109375" style="1" customWidth="1"/>
    <col min="3604" max="3604" width="5.42578125" style="1" customWidth="1"/>
    <col min="3605" max="3605" width="5.85546875" style="1" bestFit="1" customWidth="1"/>
    <col min="3606" max="3606" width="5.7109375" style="1" bestFit="1" customWidth="1"/>
    <col min="3607" max="3607" width="5.28515625" style="1" customWidth="1"/>
    <col min="3608" max="3608" width="5.28515625" style="1" bestFit="1" customWidth="1"/>
    <col min="3609" max="3843" width="9.140625" style="1"/>
    <col min="3844" max="3844" width="3.85546875" style="1" customWidth="1"/>
    <col min="3845" max="3845" width="12.5703125" style="1" customWidth="1"/>
    <col min="3846" max="3846" width="14.140625" style="1" customWidth="1"/>
    <col min="3847" max="3847" width="9.42578125" style="1" bestFit="1" customWidth="1"/>
    <col min="3848" max="3848" width="16.85546875" style="1" customWidth="1"/>
    <col min="3849" max="3849" width="8.7109375" style="1" customWidth="1"/>
    <col min="3850" max="3850" width="18" style="1" bestFit="1" customWidth="1"/>
    <col min="3851" max="3851" width="19" style="1" customWidth="1"/>
    <col min="3852" max="3854" width="12.42578125" style="1" customWidth="1"/>
    <col min="3855" max="3855" width="9.140625" style="1"/>
    <col min="3856" max="3856" width="9.28515625" style="1" bestFit="1" customWidth="1"/>
    <col min="3857" max="3857" width="8.28515625" style="1" customWidth="1"/>
    <col min="3858" max="3858" width="6" style="1" customWidth="1"/>
    <col min="3859" max="3859" width="5.7109375" style="1" customWidth="1"/>
    <col min="3860" max="3860" width="5.42578125" style="1" customWidth="1"/>
    <col min="3861" max="3861" width="5.85546875" style="1" bestFit="1" customWidth="1"/>
    <col min="3862" max="3862" width="5.7109375" style="1" bestFit="1" customWidth="1"/>
    <col min="3863" max="3863" width="5.28515625" style="1" customWidth="1"/>
    <col min="3864" max="3864" width="5.28515625" style="1" bestFit="1" customWidth="1"/>
    <col min="3865" max="4099" width="9.140625" style="1"/>
    <col min="4100" max="4100" width="3.85546875" style="1" customWidth="1"/>
    <col min="4101" max="4101" width="12.5703125" style="1" customWidth="1"/>
    <col min="4102" max="4102" width="14.140625" style="1" customWidth="1"/>
    <col min="4103" max="4103" width="9.42578125" style="1" bestFit="1" customWidth="1"/>
    <col min="4104" max="4104" width="16.85546875" style="1" customWidth="1"/>
    <col min="4105" max="4105" width="8.7109375" style="1" customWidth="1"/>
    <col min="4106" max="4106" width="18" style="1" bestFit="1" customWidth="1"/>
    <col min="4107" max="4107" width="19" style="1" customWidth="1"/>
    <col min="4108" max="4110" width="12.42578125" style="1" customWidth="1"/>
    <col min="4111" max="4111" width="9.140625" style="1"/>
    <col min="4112" max="4112" width="9.28515625" style="1" bestFit="1" customWidth="1"/>
    <col min="4113" max="4113" width="8.28515625" style="1" customWidth="1"/>
    <col min="4114" max="4114" width="6" style="1" customWidth="1"/>
    <col min="4115" max="4115" width="5.7109375" style="1" customWidth="1"/>
    <col min="4116" max="4116" width="5.42578125" style="1" customWidth="1"/>
    <col min="4117" max="4117" width="5.85546875" style="1" bestFit="1" customWidth="1"/>
    <col min="4118" max="4118" width="5.7109375" style="1" bestFit="1" customWidth="1"/>
    <col min="4119" max="4119" width="5.28515625" style="1" customWidth="1"/>
    <col min="4120" max="4120" width="5.28515625" style="1" bestFit="1" customWidth="1"/>
    <col min="4121" max="4355" width="9.140625" style="1"/>
    <col min="4356" max="4356" width="3.85546875" style="1" customWidth="1"/>
    <col min="4357" max="4357" width="12.5703125" style="1" customWidth="1"/>
    <col min="4358" max="4358" width="14.140625" style="1" customWidth="1"/>
    <col min="4359" max="4359" width="9.42578125" style="1" bestFit="1" customWidth="1"/>
    <col min="4360" max="4360" width="16.85546875" style="1" customWidth="1"/>
    <col min="4361" max="4361" width="8.7109375" style="1" customWidth="1"/>
    <col min="4362" max="4362" width="18" style="1" bestFit="1" customWidth="1"/>
    <col min="4363" max="4363" width="19" style="1" customWidth="1"/>
    <col min="4364" max="4366" width="12.42578125" style="1" customWidth="1"/>
    <col min="4367" max="4367" width="9.140625" style="1"/>
    <col min="4368" max="4368" width="9.28515625" style="1" bestFit="1" customWidth="1"/>
    <col min="4369" max="4369" width="8.28515625" style="1" customWidth="1"/>
    <col min="4370" max="4370" width="6" style="1" customWidth="1"/>
    <col min="4371" max="4371" width="5.7109375" style="1" customWidth="1"/>
    <col min="4372" max="4372" width="5.42578125" style="1" customWidth="1"/>
    <col min="4373" max="4373" width="5.85546875" style="1" bestFit="1" customWidth="1"/>
    <col min="4374" max="4374" width="5.7109375" style="1" bestFit="1" customWidth="1"/>
    <col min="4375" max="4375" width="5.28515625" style="1" customWidth="1"/>
    <col min="4376" max="4376" width="5.28515625" style="1" bestFit="1" customWidth="1"/>
    <col min="4377" max="4611" width="9.140625" style="1"/>
    <col min="4612" max="4612" width="3.85546875" style="1" customWidth="1"/>
    <col min="4613" max="4613" width="12.5703125" style="1" customWidth="1"/>
    <col min="4614" max="4614" width="14.140625" style="1" customWidth="1"/>
    <col min="4615" max="4615" width="9.42578125" style="1" bestFit="1" customWidth="1"/>
    <col min="4616" max="4616" width="16.85546875" style="1" customWidth="1"/>
    <col min="4617" max="4617" width="8.7109375" style="1" customWidth="1"/>
    <col min="4618" max="4618" width="18" style="1" bestFit="1" customWidth="1"/>
    <col min="4619" max="4619" width="19" style="1" customWidth="1"/>
    <col min="4620" max="4622" width="12.42578125" style="1" customWidth="1"/>
    <col min="4623" max="4623" width="9.140625" style="1"/>
    <col min="4624" max="4624" width="9.28515625" style="1" bestFit="1" customWidth="1"/>
    <col min="4625" max="4625" width="8.28515625" style="1" customWidth="1"/>
    <col min="4626" max="4626" width="6" style="1" customWidth="1"/>
    <col min="4627" max="4627" width="5.7109375" style="1" customWidth="1"/>
    <col min="4628" max="4628" width="5.42578125" style="1" customWidth="1"/>
    <col min="4629" max="4629" width="5.85546875" style="1" bestFit="1" customWidth="1"/>
    <col min="4630" max="4630" width="5.7109375" style="1" bestFit="1" customWidth="1"/>
    <col min="4631" max="4631" width="5.28515625" style="1" customWidth="1"/>
    <col min="4632" max="4632" width="5.28515625" style="1" bestFit="1" customWidth="1"/>
    <col min="4633" max="4867" width="9.140625" style="1"/>
    <col min="4868" max="4868" width="3.85546875" style="1" customWidth="1"/>
    <col min="4869" max="4869" width="12.5703125" style="1" customWidth="1"/>
    <col min="4870" max="4870" width="14.140625" style="1" customWidth="1"/>
    <col min="4871" max="4871" width="9.42578125" style="1" bestFit="1" customWidth="1"/>
    <col min="4872" max="4872" width="16.85546875" style="1" customWidth="1"/>
    <col min="4873" max="4873" width="8.7109375" style="1" customWidth="1"/>
    <col min="4874" max="4874" width="18" style="1" bestFit="1" customWidth="1"/>
    <col min="4875" max="4875" width="19" style="1" customWidth="1"/>
    <col min="4876" max="4878" width="12.42578125" style="1" customWidth="1"/>
    <col min="4879" max="4879" width="9.140625" style="1"/>
    <col min="4880" max="4880" width="9.28515625" style="1" bestFit="1" customWidth="1"/>
    <col min="4881" max="4881" width="8.28515625" style="1" customWidth="1"/>
    <col min="4882" max="4882" width="6" style="1" customWidth="1"/>
    <col min="4883" max="4883" width="5.7109375" style="1" customWidth="1"/>
    <col min="4884" max="4884" width="5.42578125" style="1" customWidth="1"/>
    <col min="4885" max="4885" width="5.85546875" style="1" bestFit="1" customWidth="1"/>
    <col min="4886" max="4886" width="5.7109375" style="1" bestFit="1" customWidth="1"/>
    <col min="4887" max="4887" width="5.28515625" style="1" customWidth="1"/>
    <col min="4888" max="4888" width="5.28515625" style="1" bestFit="1" customWidth="1"/>
    <col min="4889" max="5123" width="9.140625" style="1"/>
    <col min="5124" max="5124" width="3.85546875" style="1" customWidth="1"/>
    <col min="5125" max="5125" width="12.5703125" style="1" customWidth="1"/>
    <col min="5126" max="5126" width="14.140625" style="1" customWidth="1"/>
    <col min="5127" max="5127" width="9.42578125" style="1" bestFit="1" customWidth="1"/>
    <col min="5128" max="5128" width="16.85546875" style="1" customWidth="1"/>
    <col min="5129" max="5129" width="8.7109375" style="1" customWidth="1"/>
    <col min="5130" max="5130" width="18" style="1" bestFit="1" customWidth="1"/>
    <col min="5131" max="5131" width="19" style="1" customWidth="1"/>
    <col min="5132" max="5134" width="12.42578125" style="1" customWidth="1"/>
    <col min="5135" max="5135" width="9.140625" style="1"/>
    <col min="5136" max="5136" width="9.28515625" style="1" bestFit="1" customWidth="1"/>
    <col min="5137" max="5137" width="8.28515625" style="1" customWidth="1"/>
    <col min="5138" max="5138" width="6" style="1" customWidth="1"/>
    <col min="5139" max="5139" width="5.7109375" style="1" customWidth="1"/>
    <col min="5140" max="5140" width="5.42578125" style="1" customWidth="1"/>
    <col min="5141" max="5141" width="5.85546875" style="1" bestFit="1" customWidth="1"/>
    <col min="5142" max="5142" width="5.7109375" style="1" bestFit="1" customWidth="1"/>
    <col min="5143" max="5143" width="5.28515625" style="1" customWidth="1"/>
    <col min="5144" max="5144" width="5.28515625" style="1" bestFit="1" customWidth="1"/>
    <col min="5145" max="5379" width="9.140625" style="1"/>
    <col min="5380" max="5380" width="3.85546875" style="1" customWidth="1"/>
    <col min="5381" max="5381" width="12.5703125" style="1" customWidth="1"/>
    <col min="5382" max="5382" width="14.140625" style="1" customWidth="1"/>
    <col min="5383" max="5383" width="9.42578125" style="1" bestFit="1" customWidth="1"/>
    <col min="5384" max="5384" width="16.85546875" style="1" customWidth="1"/>
    <col min="5385" max="5385" width="8.7109375" style="1" customWidth="1"/>
    <col min="5386" max="5386" width="18" style="1" bestFit="1" customWidth="1"/>
    <col min="5387" max="5387" width="19" style="1" customWidth="1"/>
    <col min="5388" max="5390" width="12.42578125" style="1" customWidth="1"/>
    <col min="5391" max="5391" width="9.140625" style="1"/>
    <col min="5392" max="5392" width="9.28515625" style="1" bestFit="1" customWidth="1"/>
    <col min="5393" max="5393" width="8.28515625" style="1" customWidth="1"/>
    <col min="5394" max="5394" width="6" style="1" customWidth="1"/>
    <col min="5395" max="5395" width="5.7109375" style="1" customWidth="1"/>
    <col min="5396" max="5396" width="5.42578125" style="1" customWidth="1"/>
    <col min="5397" max="5397" width="5.85546875" style="1" bestFit="1" customWidth="1"/>
    <col min="5398" max="5398" width="5.7109375" style="1" bestFit="1" customWidth="1"/>
    <col min="5399" max="5399" width="5.28515625" style="1" customWidth="1"/>
    <col min="5400" max="5400" width="5.28515625" style="1" bestFit="1" customWidth="1"/>
    <col min="5401" max="5635" width="9.140625" style="1"/>
    <col min="5636" max="5636" width="3.85546875" style="1" customWidth="1"/>
    <col min="5637" max="5637" width="12.5703125" style="1" customWidth="1"/>
    <col min="5638" max="5638" width="14.140625" style="1" customWidth="1"/>
    <col min="5639" max="5639" width="9.42578125" style="1" bestFit="1" customWidth="1"/>
    <col min="5640" max="5640" width="16.85546875" style="1" customWidth="1"/>
    <col min="5641" max="5641" width="8.7109375" style="1" customWidth="1"/>
    <col min="5642" max="5642" width="18" style="1" bestFit="1" customWidth="1"/>
    <col min="5643" max="5643" width="19" style="1" customWidth="1"/>
    <col min="5644" max="5646" width="12.42578125" style="1" customWidth="1"/>
    <col min="5647" max="5647" width="9.140625" style="1"/>
    <col min="5648" max="5648" width="9.28515625" style="1" bestFit="1" customWidth="1"/>
    <col min="5649" max="5649" width="8.28515625" style="1" customWidth="1"/>
    <col min="5650" max="5650" width="6" style="1" customWidth="1"/>
    <col min="5651" max="5651" width="5.7109375" style="1" customWidth="1"/>
    <col min="5652" max="5652" width="5.42578125" style="1" customWidth="1"/>
    <col min="5653" max="5653" width="5.85546875" style="1" bestFit="1" customWidth="1"/>
    <col min="5654" max="5654" width="5.7109375" style="1" bestFit="1" customWidth="1"/>
    <col min="5655" max="5655" width="5.28515625" style="1" customWidth="1"/>
    <col min="5656" max="5656" width="5.28515625" style="1" bestFit="1" customWidth="1"/>
    <col min="5657" max="5891" width="9.140625" style="1"/>
    <col min="5892" max="5892" width="3.85546875" style="1" customWidth="1"/>
    <col min="5893" max="5893" width="12.5703125" style="1" customWidth="1"/>
    <col min="5894" max="5894" width="14.140625" style="1" customWidth="1"/>
    <col min="5895" max="5895" width="9.42578125" style="1" bestFit="1" customWidth="1"/>
    <col min="5896" max="5896" width="16.85546875" style="1" customWidth="1"/>
    <col min="5897" max="5897" width="8.7109375" style="1" customWidth="1"/>
    <col min="5898" max="5898" width="18" style="1" bestFit="1" customWidth="1"/>
    <col min="5899" max="5899" width="19" style="1" customWidth="1"/>
    <col min="5900" max="5902" width="12.42578125" style="1" customWidth="1"/>
    <col min="5903" max="5903" width="9.140625" style="1"/>
    <col min="5904" max="5904" width="9.28515625" style="1" bestFit="1" customWidth="1"/>
    <col min="5905" max="5905" width="8.28515625" style="1" customWidth="1"/>
    <col min="5906" max="5906" width="6" style="1" customWidth="1"/>
    <col min="5907" max="5907" width="5.7109375" style="1" customWidth="1"/>
    <col min="5908" max="5908" width="5.42578125" style="1" customWidth="1"/>
    <col min="5909" max="5909" width="5.85546875" style="1" bestFit="1" customWidth="1"/>
    <col min="5910" max="5910" width="5.7109375" style="1" bestFit="1" customWidth="1"/>
    <col min="5911" max="5911" width="5.28515625" style="1" customWidth="1"/>
    <col min="5912" max="5912" width="5.28515625" style="1" bestFit="1" customWidth="1"/>
    <col min="5913" max="6147" width="9.140625" style="1"/>
    <col min="6148" max="6148" width="3.85546875" style="1" customWidth="1"/>
    <col min="6149" max="6149" width="12.5703125" style="1" customWidth="1"/>
    <col min="6150" max="6150" width="14.140625" style="1" customWidth="1"/>
    <col min="6151" max="6151" width="9.42578125" style="1" bestFit="1" customWidth="1"/>
    <col min="6152" max="6152" width="16.85546875" style="1" customWidth="1"/>
    <col min="6153" max="6153" width="8.7109375" style="1" customWidth="1"/>
    <col min="6154" max="6154" width="18" style="1" bestFit="1" customWidth="1"/>
    <col min="6155" max="6155" width="19" style="1" customWidth="1"/>
    <col min="6156" max="6158" width="12.42578125" style="1" customWidth="1"/>
    <col min="6159" max="6159" width="9.140625" style="1"/>
    <col min="6160" max="6160" width="9.28515625" style="1" bestFit="1" customWidth="1"/>
    <col min="6161" max="6161" width="8.28515625" style="1" customWidth="1"/>
    <col min="6162" max="6162" width="6" style="1" customWidth="1"/>
    <col min="6163" max="6163" width="5.7109375" style="1" customWidth="1"/>
    <col min="6164" max="6164" width="5.42578125" style="1" customWidth="1"/>
    <col min="6165" max="6165" width="5.85546875" style="1" bestFit="1" customWidth="1"/>
    <col min="6166" max="6166" width="5.7109375" style="1" bestFit="1" customWidth="1"/>
    <col min="6167" max="6167" width="5.28515625" style="1" customWidth="1"/>
    <col min="6168" max="6168" width="5.28515625" style="1" bestFit="1" customWidth="1"/>
    <col min="6169" max="6403" width="9.140625" style="1"/>
    <col min="6404" max="6404" width="3.85546875" style="1" customWidth="1"/>
    <col min="6405" max="6405" width="12.5703125" style="1" customWidth="1"/>
    <col min="6406" max="6406" width="14.140625" style="1" customWidth="1"/>
    <col min="6407" max="6407" width="9.42578125" style="1" bestFit="1" customWidth="1"/>
    <col min="6408" max="6408" width="16.85546875" style="1" customWidth="1"/>
    <col min="6409" max="6409" width="8.7109375" style="1" customWidth="1"/>
    <col min="6410" max="6410" width="18" style="1" bestFit="1" customWidth="1"/>
    <col min="6411" max="6411" width="19" style="1" customWidth="1"/>
    <col min="6412" max="6414" width="12.42578125" style="1" customWidth="1"/>
    <col min="6415" max="6415" width="9.140625" style="1"/>
    <col min="6416" max="6416" width="9.28515625" style="1" bestFit="1" customWidth="1"/>
    <col min="6417" max="6417" width="8.28515625" style="1" customWidth="1"/>
    <col min="6418" max="6418" width="6" style="1" customWidth="1"/>
    <col min="6419" max="6419" width="5.7109375" style="1" customWidth="1"/>
    <col min="6420" max="6420" width="5.42578125" style="1" customWidth="1"/>
    <col min="6421" max="6421" width="5.85546875" style="1" bestFit="1" customWidth="1"/>
    <col min="6422" max="6422" width="5.7109375" style="1" bestFit="1" customWidth="1"/>
    <col min="6423" max="6423" width="5.28515625" style="1" customWidth="1"/>
    <col min="6424" max="6424" width="5.28515625" style="1" bestFit="1" customWidth="1"/>
    <col min="6425" max="6659" width="9.140625" style="1"/>
    <col min="6660" max="6660" width="3.85546875" style="1" customWidth="1"/>
    <col min="6661" max="6661" width="12.5703125" style="1" customWidth="1"/>
    <col min="6662" max="6662" width="14.140625" style="1" customWidth="1"/>
    <col min="6663" max="6663" width="9.42578125" style="1" bestFit="1" customWidth="1"/>
    <col min="6664" max="6664" width="16.85546875" style="1" customWidth="1"/>
    <col min="6665" max="6665" width="8.7109375" style="1" customWidth="1"/>
    <col min="6666" max="6666" width="18" style="1" bestFit="1" customWidth="1"/>
    <col min="6667" max="6667" width="19" style="1" customWidth="1"/>
    <col min="6668" max="6670" width="12.42578125" style="1" customWidth="1"/>
    <col min="6671" max="6671" width="9.140625" style="1"/>
    <col min="6672" max="6672" width="9.28515625" style="1" bestFit="1" customWidth="1"/>
    <col min="6673" max="6673" width="8.28515625" style="1" customWidth="1"/>
    <col min="6674" max="6674" width="6" style="1" customWidth="1"/>
    <col min="6675" max="6675" width="5.7109375" style="1" customWidth="1"/>
    <col min="6676" max="6676" width="5.42578125" style="1" customWidth="1"/>
    <col min="6677" max="6677" width="5.85546875" style="1" bestFit="1" customWidth="1"/>
    <col min="6678" max="6678" width="5.7109375" style="1" bestFit="1" customWidth="1"/>
    <col min="6679" max="6679" width="5.28515625" style="1" customWidth="1"/>
    <col min="6680" max="6680" width="5.28515625" style="1" bestFit="1" customWidth="1"/>
    <col min="6681" max="6915" width="9.140625" style="1"/>
    <col min="6916" max="6916" width="3.85546875" style="1" customWidth="1"/>
    <col min="6917" max="6917" width="12.5703125" style="1" customWidth="1"/>
    <col min="6918" max="6918" width="14.140625" style="1" customWidth="1"/>
    <col min="6919" max="6919" width="9.42578125" style="1" bestFit="1" customWidth="1"/>
    <col min="6920" max="6920" width="16.85546875" style="1" customWidth="1"/>
    <col min="6921" max="6921" width="8.7109375" style="1" customWidth="1"/>
    <col min="6922" max="6922" width="18" style="1" bestFit="1" customWidth="1"/>
    <col min="6923" max="6923" width="19" style="1" customWidth="1"/>
    <col min="6924" max="6926" width="12.42578125" style="1" customWidth="1"/>
    <col min="6927" max="6927" width="9.140625" style="1"/>
    <col min="6928" max="6928" width="9.28515625" style="1" bestFit="1" customWidth="1"/>
    <col min="6929" max="6929" width="8.28515625" style="1" customWidth="1"/>
    <col min="6930" max="6930" width="6" style="1" customWidth="1"/>
    <col min="6931" max="6931" width="5.7109375" style="1" customWidth="1"/>
    <col min="6932" max="6932" width="5.42578125" style="1" customWidth="1"/>
    <col min="6933" max="6933" width="5.85546875" style="1" bestFit="1" customWidth="1"/>
    <col min="6934" max="6934" width="5.7109375" style="1" bestFit="1" customWidth="1"/>
    <col min="6935" max="6935" width="5.28515625" style="1" customWidth="1"/>
    <col min="6936" max="6936" width="5.28515625" style="1" bestFit="1" customWidth="1"/>
    <col min="6937" max="7171" width="9.140625" style="1"/>
    <col min="7172" max="7172" width="3.85546875" style="1" customWidth="1"/>
    <col min="7173" max="7173" width="12.5703125" style="1" customWidth="1"/>
    <col min="7174" max="7174" width="14.140625" style="1" customWidth="1"/>
    <col min="7175" max="7175" width="9.42578125" style="1" bestFit="1" customWidth="1"/>
    <col min="7176" max="7176" width="16.85546875" style="1" customWidth="1"/>
    <col min="7177" max="7177" width="8.7109375" style="1" customWidth="1"/>
    <col min="7178" max="7178" width="18" style="1" bestFit="1" customWidth="1"/>
    <col min="7179" max="7179" width="19" style="1" customWidth="1"/>
    <col min="7180" max="7182" width="12.42578125" style="1" customWidth="1"/>
    <col min="7183" max="7183" width="9.140625" style="1"/>
    <col min="7184" max="7184" width="9.28515625" style="1" bestFit="1" customWidth="1"/>
    <col min="7185" max="7185" width="8.28515625" style="1" customWidth="1"/>
    <col min="7186" max="7186" width="6" style="1" customWidth="1"/>
    <col min="7187" max="7187" width="5.7109375" style="1" customWidth="1"/>
    <col min="7188" max="7188" width="5.42578125" style="1" customWidth="1"/>
    <col min="7189" max="7189" width="5.85546875" style="1" bestFit="1" customWidth="1"/>
    <col min="7190" max="7190" width="5.7109375" style="1" bestFit="1" customWidth="1"/>
    <col min="7191" max="7191" width="5.28515625" style="1" customWidth="1"/>
    <col min="7192" max="7192" width="5.28515625" style="1" bestFit="1" customWidth="1"/>
    <col min="7193" max="7427" width="9.140625" style="1"/>
    <col min="7428" max="7428" width="3.85546875" style="1" customWidth="1"/>
    <col min="7429" max="7429" width="12.5703125" style="1" customWidth="1"/>
    <col min="7430" max="7430" width="14.140625" style="1" customWidth="1"/>
    <col min="7431" max="7431" width="9.42578125" style="1" bestFit="1" customWidth="1"/>
    <col min="7432" max="7432" width="16.85546875" style="1" customWidth="1"/>
    <col min="7433" max="7433" width="8.7109375" style="1" customWidth="1"/>
    <col min="7434" max="7434" width="18" style="1" bestFit="1" customWidth="1"/>
    <col min="7435" max="7435" width="19" style="1" customWidth="1"/>
    <col min="7436" max="7438" width="12.42578125" style="1" customWidth="1"/>
    <col min="7439" max="7439" width="9.140625" style="1"/>
    <col min="7440" max="7440" width="9.28515625" style="1" bestFit="1" customWidth="1"/>
    <col min="7441" max="7441" width="8.28515625" style="1" customWidth="1"/>
    <col min="7442" max="7442" width="6" style="1" customWidth="1"/>
    <col min="7443" max="7443" width="5.7109375" style="1" customWidth="1"/>
    <col min="7444" max="7444" width="5.42578125" style="1" customWidth="1"/>
    <col min="7445" max="7445" width="5.85546875" style="1" bestFit="1" customWidth="1"/>
    <col min="7446" max="7446" width="5.7109375" style="1" bestFit="1" customWidth="1"/>
    <col min="7447" max="7447" width="5.28515625" style="1" customWidth="1"/>
    <col min="7448" max="7448" width="5.28515625" style="1" bestFit="1" customWidth="1"/>
    <col min="7449" max="7683" width="9.140625" style="1"/>
    <col min="7684" max="7684" width="3.85546875" style="1" customWidth="1"/>
    <col min="7685" max="7685" width="12.5703125" style="1" customWidth="1"/>
    <col min="7686" max="7686" width="14.140625" style="1" customWidth="1"/>
    <col min="7687" max="7687" width="9.42578125" style="1" bestFit="1" customWidth="1"/>
    <col min="7688" max="7688" width="16.85546875" style="1" customWidth="1"/>
    <col min="7689" max="7689" width="8.7109375" style="1" customWidth="1"/>
    <col min="7690" max="7690" width="18" style="1" bestFit="1" customWidth="1"/>
    <col min="7691" max="7691" width="19" style="1" customWidth="1"/>
    <col min="7692" max="7694" width="12.42578125" style="1" customWidth="1"/>
    <col min="7695" max="7695" width="9.140625" style="1"/>
    <col min="7696" max="7696" width="9.28515625" style="1" bestFit="1" customWidth="1"/>
    <col min="7697" max="7697" width="8.28515625" style="1" customWidth="1"/>
    <col min="7698" max="7698" width="6" style="1" customWidth="1"/>
    <col min="7699" max="7699" width="5.7109375" style="1" customWidth="1"/>
    <col min="7700" max="7700" width="5.42578125" style="1" customWidth="1"/>
    <col min="7701" max="7701" width="5.85546875" style="1" bestFit="1" customWidth="1"/>
    <col min="7702" max="7702" width="5.7109375" style="1" bestFit="1" customWidth="1"/>
    <col min="7703" max="7703" width="5.28515625" style="1" customWidth="1"/>
    <col min="7704" max="7704" width="5.28515625" style="1" bestFit="1" customWidth="1"/>
    <col min="7705" max="7939" width="9.140625" style="1"/>
    <col min="7940" max="7940" width="3.85546875" style="1" customWidth="1"/>
    <col min="7941" max="7941" width="12.5703125" style="1" customWidth="1"/>
    <col min="7942" max="7942" width="14.140625" style="1" customWidth="1"/>
    <col min="7943" max="7943" width="9.42578125" style="1" bestFit="1" customWidth="1"/>
    <col min="7944" max="7944" width="16.85546875" style="1" customWidth="1"/>
    <col min="7945" max="7945" width="8.7109375" style="1" customWidth="1"/>
    <col min="7946" max="7946" width="18" style="1" bestFit="1" customWidth="1"/>
    <col min="7947" max="7947" width="19" style="1" customWidth="1"/>
    <col min="7948" max="7950" width="12.42578125" style="1" customWidth="1"/>
    <col min="7951" max="7951" width="9.140625" style="1"/>
    <col min="7952" max="7952" width="9.28515625" style="1" bestFit="1" customWidth="1"/>
    <col min="7953" max="7953" width="8.28515625" style="1" customWidth="1"/>
    <col min="7954" max="7954" width="6" style="1" customWidth="1"/>
    <col min="7955" max="7955" width="5.7109375" style="1" customWidth="1"/>
    <col min="7956" max="7956" width="5.42578125" style="1" customWidth="1"/>
    <col min="7957" max="7957" width="5.85546875" style="1" bestFit="1" customWidth="1"/>
    <col min="7958" max="7958" width="5.7109375" style="1" bestFit="1" customWidth="1"/>
    <col min="7959" max="7959" width="5.28515625" style="1" customWidth="1"/>
    <col min="7960" max="7960" width="5.28515625" style="1" bestFit="1" customWidth="1"/>
    <col min="7961" max="8195" width="9.140625" style="1"/>
    <col min="8196" max="8196" width="3.85546875" style="1" customWidth="1"/>
    <col min="8197" max="8197" width="12.5703125" style="1" customWidth="1"/>
    <col min="8198" max="8198" width="14.140625" style="1" customWidth="1"/>
    <col min="8199" max="8199" width="9.42578125" style="1" bestFit="1" customWidth="1"/>
    <col min="8200" max="8200" width="16.85546875" style="1" customWidth="1"/>
    <col min="8201" max="8201" width="8.7109375" style="1" customWidth="1"/>
    <col min="8202" max="8202" width="18" style="1" bestFit="1" customWidth="1"/>
    <col min="8203" max="8203" width="19" style="1" customWidth="1"/>
    <col min="8204" max="8206" width="12.42578125" style="1" customWidth="1"/>
    <col min="8207" max="8207" width="9.140625" style="1"/>
    <col min="8208" max="8208" width="9.28515625" style="1" bestFit="1" customWidth="1"/>
    <col min="8209" max="8209" width="8.28515625" style="1" customWidth="1"/>
    <col min="8210" max="8210" width="6" style="1" customWidth="1"/>
    <col min="8211" max="8211" width="5.7109375" style="1" customWidth="1"/>
    <col min="8212" max="8212" width="5.42578125" style="1" customWidth="1"/>
    <col min="8213" max="8213" width="5.85546875" style="1" bestFit="1" customWidth="1"/>
    <col min="8214" max="8214" width="5.7109375" style="1" bestFit="1" customWidth="1"/>
    <col min="8215" max="8215" width="5.28515625" style="1" customWidth="1"/>
    <col min="8216" max="8216" width="5.28515625" style="1" bestFit="1" customWidth="1"/>
    <col min="8217" max="8451" width="9.140625" style="1"/>
    <col min="8452" max="8452" width="3.85546875" style="1" customWidth="1"/>
    <col min="8453" max="8453" width="12.5703125" style="1" customWidth="1"/>
    <col min="8454" max="8454" width="14.140625" style="1" customWidth="1"/>
    <col min="8455" max="8455" width="9.42578125" style="1" bestFit="1" customWidth="1"/>
    <col min="8456" max="8456" width="16.85546875" style="1" customWidth="1"/>
    <col min="8457" max="8457" width="8.7109375" style="1" customWidth="1"/>
    <col min="8458" max="8458" width="18" style="1" bestFit="1" customWidth="1"/>
    <col min="8459" max="8459" width="19" style="1" customWidth="1"/>
    <col min="8460" max="8462" width="12.42578125" style="1" customWidth="1"/>
    <col min="8463" max="8463" width="9.140625" style="1"/>
    <col min="8464" max="8464" width="9.28515625" style="1" bestFit="1" customWidth="1"/>
    <col min="8465" max="8465" width="8.28515625" style="1" customWidth="1"/>
    <col min="8466" max="8466" width="6" style="1" customWidth="1"/>
    <col min="8467" max="8467" width="5.7109375" style="1" customWidth="1"/>
    <col min="8468" max="8468" width="5.42578125" style="1" customWidth="1"/>
    <col min="8469" max="8469" width="5.85546875" style="1" bestFit="1" customWidth="1"/>
    <col min="8470" max="8470" width="5.7109375" style="1" bestFit="1" customWidth="1"/>
    <col min="8471" max="8471" width="5.28515625" style="1" customWidth="1"/>
    <col min="8472" max="8472" width="5.28515625" style="1" bestFit="1" customWidth="1"/>
    <col min="8473" max="8707" width="9.140625" style="1"/>
    <col min="8708" max="8708" width="3.85546875" style="1" customWidth="1"/>
    <col min="8709" max="8709" width="12.5703125" style="1" customWidth="1"/>
    <col min="8710" max="8710" width="14.140625" style="1" customWidth="1"/>
    <col min="8711" max="8711" width="9.42578125" style="1" bestFit="1" customWidth="1"/>
    <col min="8712" max="8712" width="16.85546875" style="1" customWidth="1"/>
    <col min="8713" max="8713" width="8.7109375" style="1" customWidth="1"/>
    <col min="8714" max="8714" width="18" style="1" bestFit="1" customWidth="1"/>
    <col min="8715" max="8715" width="19" style="1" customWidth="1"/>
    <col min="8716" max="8718" width="12.42578125" style="1" customWidth="1"/>
    <col min="8719" max="8719" width="9.140625" style="1"/>
    <col min="8720" max="8720" width="9.28515625" style="1" bestFit="1" customWidth="1"/>
    <col min="8721" max="8721" width="8.28515625" style="1" customWidth="1"/>
    <col min="8722" max="8722" width="6" style="1" customWidth="1"/>
    <col min="8723" max="8723" width="5.7109375" style="1" customWidth="1"/>
    <col min="8724" max="8724" width="5.42578125" style="1" customWidth="1"/>
    <col min="8725" max="8725" width="5.85546875" style="1" bestFit="1" customWidth="1"/>
    <col min="8726" max="8726" width="5.7109375" style="1" bestFit="1" customWidth="1"/>
    <col min="8727" max="8727" width="5.28515625" style="1" customWidth="1"/>
    <col min="8728" max="8728" width="5.28515625" style="1" bestFit="1" customWidth="1"/>
    <col min="8729" max="8963" width="9.140625" style="1"/>
    <col min="8964" max="8964" width="3.85546875" style="1" customWidth="1"/>
    <col min="8965" max="8965" width="12.5703125" style="1" customWidth="1"/>
    <col min="8966" max="8966" width="14.140625" style="1" customWidth="1"/>
    <col min="8967" max="8967" width="9.42578125" style="1" bestFit="1" customWidth="1"/>
    <col min="8968" max="8968" width="16.85546875" style="1" customWidth="1"/>
    <col min="8969" max="8969" width="8.7109375" style="1" customWidth="1"/>
    <col min="8970" max="8970" width="18" style="1" bestFit="1" customWidth="1"/>
    <col min="8971" max="8971" width="19" style="1" customWidth="1"/>
    <col min="8972" max="8974" width="12.42578125" style="1" customWidth="1"/>
    <col min="8975" max="8975" width="9.140625" style="1"/>
    <col min="8976" max="8976" width="9.28515625" style="1" bestFit="1" customWidth="1"/>
    <col min="8977" max="8977" width="8.28515625" style="1" customWidth="1"/>
    <col min="8978" max="8978" width="6" style="1" customWidth="1"/>
    <col min="8979" max="8979" width="5.7109375" style="1" customWidth="1"/>
    <col min="8980" max="8980" width="5.42578125" style="1" customWidth="1"/>
    <col min="8981" max="8981" width="5.85546875" style="1" bestFit="1" customWidth="1"/>
    <col min="8982" max="8982" width="5.7109375" style="1" bestFit="1" customWidth="1"/>
    <col min="8983" max="8983" width="5.28515625" style="1" customWidth="1"/>
    <col min="8984" max="8984" width="5.28515625" style="1" bestFit="1" customWidth="1"/>
    <col min="8985" max="9219" width="9.140625" style="1"/>
    <col min="9220" max="9220" width="3.85546875" style="1" customWidth="1"/>
    <col min="9221" max="9221" width="12.5703125" style="1" customWidth="1"/>
    <col min="9222" max="9222" width="14.140625" style="1" customWidth="1"/>
    <col min="9223" max="9223" width="9.42578125" style="1" bestFit="1" customWidth="1"/>
    <col min="9224" max="9224" width="16.85546875" style="1" customWidth="1"/>
    <col min="9225" max="9225" width="8.7109375" style="1" customWidth="1"/>
    <col min="9226" max="9226" width="18" style="1" bestFit="1" customWidth="1"/>
    <col min="9227" max="9227" width="19" style="1" customWidth="1"/>
    <col min="9228" max="9230" width="12.42578125" style="1" customWidth="1"/>
    <col min="9231" max="9231" width="9.140625" style="1"/>
    <col min="9232" max="9232" width="9.28515625" style="1" bestFit="1" customWidth="1"/>
    <col min="9233" max="9233" width="8.28515625" style="1" customWidth="1"/>
    <col min="9234" max="9234" width="6" style="1" customWidth="1"/>
    <col min="9235" max="9235" width="5.7109375" style="1" customWidth="1"/>
    <col min="9236" max="9236" width="5.42578125" style="1" customWidth="1"/>
    <col min="9237" max="9237" width="5.85546875" style="1" bestFit="1" customWidth="1"/>
    <col min="9238" max="9238" width="5.7109375" style="1" bestFit="1" customWidth="1"/>
    <col min="9239" max="9239" width="5.28515625" style="1" customWidth="1"/>
    <col min="9240" max="9240" width="5.28515625" style="1" bestFit="1" customWidth="1"/>
    <col min="9241" max="9475" width="9.140625" style="1"/>
    <col min="9476" max="9476" width="3.85546875" style="1" customWidth="1"/>
    <col min="9477" max="9477" width="12.5703125" style="1" customWidth="1"/>
    <col min="9478" max="9478" width="14.140625" style="1" customWidth="1"/>
    <col min="9479" max="9479" width="9.42578125" style="1" bestFit="1" customWidth="1"/>
    <col min="9480" max="9480" width="16.85546875" style="1" customWidth="1"/>
    <col min="9481" max="9481" width="8.7109375" style="1" customWidth="1"/>
    <col min="9482" max="9482" width="18" style="1" bestFit="1" customWidth="1"/>
    <col min="9483" max="9483" width="19" style="1" customWidth="1"/>
    <col min="9484" max="9486" width="12.42578125" style="1" customWidth="1"/>
    <col min="9487" max="9487" width="9.140625" style="1"/>
    <col min="9488" max="9488" width="9.28515625" style="1" bestFit="1" customWidth="1"/>
    <col min="9489" max="9489" width="8.28515625" style="1" customWidth="1"/>
    <col min="9490" max="9490" width="6" style="1" customWidth="1"/>
    <col min="9491" max="9491" width="5.7109375" style="1" customWidth="1"/>
    <col min="9492" max="9492" width="5.42578125" style="1" customWidth="1"/>
    <col min="9493" max="9493" width="5.85546875" style="1" bestFit="1" customWidth="1"/>
    <col min="9494" max="9494" width="5.7109375" style="1" bestFit="1" customWidth="1"/>
    <col min="9495" max="9495" width="5.28515625" style="1" customWidth="1"/>
    <col min="9496" max="9496" width="5.28515625" style="1" bestFit="1" customWidth="1"/>
    <col min="9497" max="9731" width="9.140625" style="1"/>
    <col min="9732" max="9732" width="3.85546875" style="1" customWidth="1"/>
    <col min="9733" max="9733" width="12.5703125" style="1" customWidth="1"/>
    <col min="9734" max="9734" width="14.140625" style="1" customWidth="1"/>
    <col min="9735" max="9735" width="9.42578125" style="1" bestFit="1" customWidth="1"/>
    <col min="9736" max="9736" width="16.85546875" style="1" customWidth="1"/>
    <col min="9737" max="9737" width="8.7109375" style="1" customWidth="1"/>
    <col min="9738" max="9738" width="18" style="1" bestFit="1" customWidth="1"/>
    <col min="9739" max="9739" width="19" style="1" customWidth="1"/>
    <col min="9740" max="9742" width="12.42578125" style="1" customWidth="1"/>
    <col min="9743" max="9743" width="9.140625" style="1"/>
    <col min="9744" max="9744" width="9.28515625" style="1" bestFit="1" customWidth="1"/>
    <col min="9745" max="9745" width="8.28515625" style="1" customWidth="1"/>
    <col min="9746" max="9746" width="6" style="1" customWidth="1"/>
    <col min="9747" max="9747" width="5.7109375" style="1" customWidth="1"/>
    <col min="9748" max="9748" width="5.42578125" style="1" customWidth="1"/>
    <col min="9749" max="9749" width="5.85546875" style="1" bestFit="1" customWidth="1"/>
    <col min="9750" max="9750" width="5.7109375" style="1" bestFit="1" customWidth="1"/>
    <col min="9751" max="9751" width="5.28515625" style="1" customWidth="1"/>
    <col min="9752" max="9752" width="5.28515625" style="1" bestFit="1" customWidth="1"/>
    <col min="9753" max="9987" width="9.140625" style="1"/>
    <col min="9988" max="9988" width="3.85546875" style="1" customWidth="1"/>
    <col min="9989" max="9989" width="12.5703125" style="1" customWidth="1"/>
    <col min="9990" max="9990" width="14.140625" style="1" customWidth="1"/>
    <col min="9991" max="9991" width="9.42578125" style="1" bestFit="1" customWidth="1"/>
    <col min="9992" max="9992" width="16.85546875" style="1" customWidth="1"/>
    <col min="9993" max="9993" width="8.7109375" style="1" customWidth="1"/>
    <col min="9994" max="9994" width="18" style="1" bestFit="1" customWidth="1"/>
    <col min="9995" max="9995" width="19" style="1" customWidth="1"/>
    <col min="9996" max="9998" width="12.42578125" style="1" customWidth="1"/>
    <col min="9999" max="9999" width="9.140625" style="1"/>
    <col min="10000" max="10000" width="9.28515625" style="1" bestFit="1" customWidth="1"/>
    <col min="10001" max="10001" width="8.28515625" style="1" customWidth="1"/>
    <col min="10002" max="10002" width="6" style="1" customWidth="1"/>
    <col min="10003" max="10003" width="5.7109375" style="1" customWidth="1"/>
    <col min="10004" max="10004" width="5.42578125" style="1" customWidth="1"/>
    <col min="10005" max="10005" width="5.85546875" style="1" bestFit="1" customWidth="1"/>
    <col min="10006" max="10006" width="5.7109375" style="1" bestFit="1" customWidth="1"/>
    <col min="10007" max="10007" width="5.28515625" style="1" customWidth="1"/>
    <col min="10008" max="10008" width="5.28515625" style="1" bestFit="1" customWidth="1"/>
    <col min="10009" max="10243" width="9.140625" style="1"/>
    <col min="10244" max="10244" width="3.85546875" style="1" customWidth="1"/>
    <col min="10245" max="10245" width="12.5703125" style="1" customWidth="1"/>
    <col min="10246" max="10246" width="14.140625" style="1" customWidth="1"/>
    <col min="10247" max="10247" width="9.42578125" style="1" bestFit="1" customWidth="1"/>
    <col min="10248" max="10248" width="16.85546875" style="1" customWidth="1"/>
    <col min="10249" max="10249" width="8.7109375" style="1" customWidth="1"/>
    <col min="10250" max="10250" width="18" style="1" bestFit="1" customWidth="1"/>
    <col min="10251" max="10251" width="19" style="1" customWidth="1"/>
    <col min="10252" max="10254" width="12.42578125" style="1" customWidth="1"/>
    <col min="10255" max="10255" width="9.140625" style="1"/>
    <col min="10256" max="10256" width="9.28515625" style="1" bestFit="1" customWidth="1"/>
    <col min="10257" max="10257" width="8.28515625" style="1" customWidth="1"/>
    <col min="10258" max="10258" width="6" style="1" customWidth="1"/>
    <col min="10259" max="10259" width="5.7109375" style="1" customWidth="1"/>
    <col min="10260" max="10260" width="5.42578125" style="1" customWidth="1"/>
    <col min="10261" max="10261" width="5.85546875" style="1" bestFit="1" customWidth="1"/>
    <col min="10262" max="10262" width="5.7109375" style="1" bestFit="1" customWidth="1"/>
    <col min="10263" max="10263" width="5.28515625" style="1" customWidth="1"/>
    <col min="10264" max="10264" width="5.28515625" style="1" bestFit="1" customWidth="1"/>
    <col min="10265" max="10499" width="9.140625" style="1"/>
    <col min="10500" max="10500" width="3.85546875" style="1" customWidth="1"/>
    <col min="10501" max="10501" width="12.5703125" style="1" customWidth="1"/>
    <col min="10502" max="10502" width="14.140625" style="1" customWidth="1"/>
    <col min="10503" max="10503" width="9.42578125" style="1" bestFit="1" customWidth="1"/>
    <col min="10504" max="10504" width="16.85546875" style="1" customWidth="1"/>
    <col min="10505" max="10505" width="8.7109375" style="1" customWidth="1"/>
    <col min="10506" max="10506" width="18" style="1" bestFit="1" customWidth="1"/>
    <col min="10507" max="10507" width="19" style="1" customWidth="1"/>
    <col min="10508" max="10510" width="12.42578125" style="1" customWidth="1"/>
    <col min="10511" max="10511" width="9.140625" style="1"/>
    <col min="10512" max="10512" width="9.28515625" style="1" bestFit="1" customWidth="1"/>
    <col min="10513" max="10513" width="8.28515625" style="1" customWidth="1"/>
    <col min="10514" max="10514" width="6" style="1" customWidth="1"/>
    <col min="10515" max="10515" width="5.7109375" style="1" customWidth="1"/>
    <col min="10516" max="10516" width="5.42578125" style="1" customWidth="1"/>
    <col min="10517" max="10517" width="5.85546875" style="1" bestFit="1" customWidth="1"/>
    <col min="10518" max="10518" width="5.7109375" style="1" bestFit="1" customWidth="1"/>
    <col min="10519" max="10519" width="5.28515625" style="1" customWidth="1"/>
    <col min="10520" max="10520" width="5.28515625" style="1" bestFit="1" customWidth="1"/>
    <col min="10521" max="10755" width="9.140625" style="1"/>
    <col min="10756" max="10756" width="3.85546875" style="1" customWidth="1"/>
    <col min="10757" max="10757" width="12.5703125" style="1" customWidth="1"/>
    <col min="10758" max="10758" width="14.140625" style="1" customWidth="1"/>
    <col min="10759" max="10759" width="9.42578125" style="1" bestFit="1" customWidth="1"/>
    <col min="10760" max="10760" width="16.85546875" style="1" customWidth="1"/>
    <col min="10761" max="10761" width="8.7109375" style="1" customWidth="1"/>
    <col min="10762" max="10762" width="18" style="1" bestFit="1" customWidth="1"/>
    <col min="10763" max="10763" width="19" style="1" customWidth="1"/>
    <col min="10764" max="10766" width="12.42578125" style="1" customWidth="1"/>
    <col min="10767" max="10767" width="9.140625" style="1"/>
    <col min="10768" max="10768" width="9.28515625" style="1" bestFit="1" customWidth="1"/>
    <col min="10769" max="10769" width="8.28515625" style="1" customWidth="1"/>
    <col min="10770" max="10770" width="6" style="1" customWidth="1"/>
    <col min="10771" max="10771" width="5.7109375" style="1" customWidth="1"/>
    <col min="10772" max="10772" width="5.42578125" style="1" customWidth="1"/>
    <col min="10773" max="10773" width="5.85546875" style="1" bestFit="1" customWidth="1"/>
    <col min="10774" max="10774" width="5.7109375" style="1" bestFit="1" customWidth="1"/>
    <col min="10775" max="10775" width="5.28515625" style="1" customWidth="1"/>
    <col min="10776" max="10776" width="5.28515625" style="1" bestFit="1" customWidth="1"/>
    <col min="10777" max="11011" width="9.140625" style="1"/>
    <col min="11012" max="11012" width="3.85546875" style="1" customWidth="1"/>
    <col min="11013" max="11013" width="12.5703125" style="1" customWidth="1"/>
    <col min="11014" max="11014" width="14.140625" style="1" customWidth="1"/>
    <col min="11015" max="11015" width="9.42578125" style="1" bestFit="1" customWidth="1"/>
    <col min="11016" max="11016" width="16.85546875" style="1" customWidth="1"/>
    <col min="11017" max="11017" width="8.7109375" style="1" customWidth="1"/>
    <col min="11018" max="11018" width="18" style="1" bestFit="1" customWidth="1"/>
    <col min="11019" max="11019" width="19" style="1" customWidth="1"/>
    <col min="11020" max="11022" width="12.42578125" style="1" customWidth="1"/>
    <col min="11023" max="11023" width="9.140625" style="1"/>
    <col min="11024" max="11024" width="9.28515625" style="1" bestFit="1" customWidth="1"/>
    <col min="11025" max="11025" width="8.28515625" style="1" customWidth="1"/>
    <col min="11026" max="11026" width="6" style="1" customWidth="1"/>
    <col min="11027" max="11027" width="5.7109375" style="1" customWidth="1"/>
    <col min="11028" max="11028" width="5.42578125" style="1" customWidth="1"/>
    <col min="11029" max="11029" width="5.85546875" style="1" bestFit="1" customWidth="1"/>
    <col min="11030" max="11030" width="5.7109375" style="1" bestFit="1" customWidth="1"/>
    <col min="11031" max="11031" width="5.28515625" style="1" customWidth="1"/>
    <col min="11032" max="11032" width="5.28515625" style="1" bestFit="1" customWidth="1"/>
    <col min="11033" max="11267" width="9.140625" style="1"/>
    <col min="11268" max="11268" width="3.85546875" style="1" customWidth="1"/>
    <col min="11269" max="11269" width="12.5703125" style="1" customWidth="1"/>
    <col min="11270" max="11270" width="14.140625" style="1" customWidth="1"/>
    <col min="11271" max="11271" width="9.42578125" style="1" bestFit="1" customWidth="1"/>
    <col min="11272" max="11272" width="16.85546875" style="1" customWidth="1"/>
    <col min="11273" max="11273" width="8.7109375" style="1" customWidth="1"/>
    <col min="11274" max="11274" width="18" style="1" bestFit="1" customWidth="1"/>
    <col min="11275" max="11275" width="19" style="1" customWidth="1"/>
    <col min="11276" max="11278" width="12.42578125" style="1" customWidth="1"/>
    <col min="11279" max="11279" width="9.140625" style="1"/>
    <col min="11280" max="11280" width="9.28515625" style="1" bestFit="1" customWidth="1"/>
    <col min="11281" max="11281" width="8.28515625" style="1" customWidth="1"/>
    <col min="11282" max="11282" width="6" style="1" customWidth="1"/>
    <col min="11283" max="11283" width="5.7109375" style="1" customWidth="1"/>
    <col min="11284" max="11284" width="5.42578125" style="1" customWidth="1"/>
    <col min="11285" max="11285" width="5.85546875" style="1" bestFit="1" customWidth="1"/>
    <col min="11286" max="11286" width="5.7109375" style="1" bestFit="1" customWidth="1"/>
    <col min="11287" max="11287" width="5.28515625" style="1" customWidth="1"/>
    <col min="11288" max="11288" width="5.28515625" style="1" bestFit="1" customWidth="1"/>
    <col min="11289" max="11523" width="9.140625" style="1"/>
    <col min="11524" max="11524" width="3.85546875" style="1" customWidth="1"/>
    <col min="11525" max="11525" width="12.5703125" style="1" customWidth="1"/>
    <col min="11526" max="11526" width="14.140625" style="1" customWidth="1"/>
    <col min="11527" max="11527" width="9.42578125" style="1" bestFit="1" customWidth="1"/>
    <col min="11528" max="11528" width="16.85546875" style="1" customWidth="1"/>
    <col min="11529" max="11529" width="8.7109375" style="1" customWidth="1"/>
    <col min="11530" max="11530" width="18" style="1" bestFit="1" customWidth="1"/>
    <col min="11531" max="11531" width="19" style="1" customWidth="1"/>
    <col min="11532" max="11534" width="12.42578125" style="1" customWidth="1"/>
    <col min="11535" max="11535" width="9.140625" style="1"/>
    <col min="11536" max="11536" width="9.28515625" style="1" bestFit="1" customWidth="1"/>
    <col min="11537" max="11537" width="8.28515625" style="1" customWidth="1"/>
    <col min="11538" max="11538" width="6" style="1" customWidth="1"/>
    <col min="11539" max="11539" width="5.7109375" style="1" customWidth="1"/>
    <col min="11540" max="11540" width="5.42578125" style="1" customWidth="1"/>
    <col min="11541" max="11541" width="5.85546875" style="1" bestFit="1" customWidth="1"/>
    <col min="11542" max="11542" width="5.7109375" style="1" bestFit="1" customWidth="1"/>
    <col min="11543" max="11543" width="5.28515625" style="1" customWidth="1"/>
    <col min="11544" max="11544" width="5.28515625" style="1" bestFit="1" customWidth="1"/>
    <col min="11545" max="11779" width="9.140625" style="1"/>
    <col min="11780" max="11780" width="3.85546875" style="1" customWidth="1"/>
    <col min="11781" max="11781" width="12.5703125" style="1" customWidth="1"/>
    <col min="11782" max="11782" width="14.140625" style="1" customWidth="1"/>
    <col min="11783" max="11783" width="9.42578125" style="1" bestFit="1" customWidth="1"/>
    <col min="11784" max="11784" width="16.85546875" style="1" customWidth="1"/>
    <col min="11785" max="11785" width="8.7109375" style="1" customWidth="1"/>
    <col min="11786" max="11786" width="18" style="1" bestFit="1" customWidth="1"/>
    <col min="11787" max="11787" width="19" style="1" customWidth="1"/>
    <col min="11788" max="11790" width="12.42578125" style="1" customWidth="1"/>
    <col min="11791" max="11791" width="9.140625" style="1"/>
    <col min="11792" max="11792" width="9.28515625" style="1" bestFit="1" customWidth="1"/>
    <col min="11793" max="11793" width="8.28515625" style="1" customWidth="1"/>
    <col min="11794" max="11794" width="6" style="1" customWidth="1"/>
    <col min="11795" max="11795" width="5.7109375" style="1" customWidth="1"/>
    <col min="11796" max="11796" width="5.42578125" style="1" customWidth="1"/>
    <col min="11797" max="11797" width="5.85546875" style="1" bestFit="1" customWidth="1"/>
    <col min="11798" max="11798" width="5.7109375" style="1" bestFit="1" customWidth="1"/>
    <col min="11799" max="11799" width="5.28515625" style="1" customWidth="1"/>
    <col min="11800" max="11800" width="5.28515625" style="1" bestFit="1" customWidth="1"/>
    <col min="11801" max="12035" width="9.140625" style="1"/>
    <col min="12036" max="12036" width="3.85546875" style="1" customWidth="1"/>
    <col min="12037" max="12037" width="12.5703125" style="1" customWidth="1"/>
    <col min="12038" max="12038" width="14.140625" style="1" customWidth="1"/>
    <col min="12039" max="12039" width="9.42578125" style="1" bestFit="1" customWidth="1"/>
    <col min="12040" max="12040" width="16.85546875" style="1" customWidth="1"/>
    <col min="12041" max="12041" width="8.7109375" style="1" customWidth="1"/>
    <col min="12042" max="12042" width="18" style="1" bestFit="1" customWidth="1"/>
    <col min="12043" max="12043" width="19" style="1" customWidth="1"/>
    <col min="12044" max="12046" width="12.42578125" style="1" customWidth="1"/>
    <col min="12047" max="12047" width="9.140625" style="1"/>
    <col min="12048" max="12048" width="9.28515625" style="1" bestFit="1" customWidth="1"/>
    <col min="12049" max="12049" width="8.28515625" style="1" customWidth="1"/>
    <col min="12050" max="12050" width="6" style="1" customWidth="1"/>
    <col min="12051" max="12051" width="5.7109375" style="1" customWidth="1"/>
    <col min="12052" max="12052" width="5.42578125" style="1" customWidth="1"/>
    <col min="12053" max="12053" width="5.85546875" style="1" bestFit="1" customWidth="1"/>
    <col min="12054" max="12054" width="5.7109375" style="1" bestFit="1" customWidth="1"/>
    <col min="12055" max="12055" width="5.28515625" style="1" customWidth="1"/>
    <col min="12056" max="12056" width="5.28515625" style="1" bestFit="1" customWidth="1"/>
    <col min="12057" max="12291" width="9.140625" style="1"/>
    <col min="12292" max="12292" width="3.85546875" style="1" customWidth="1"/>
    <col min="12293" max="12293" width="12.5703125" style="1" customWidth="1"/>
    <col min="12294" max="12294" width="14.140625" style="1" customWidth="1"/>
    <col min="12295" max="12295" width="9.42578125" style="1" bestFit="1" customWidth="1"/>
    <col min="12296" max="12296" width="16.85546875" style="1" customWidth="1"/>
    <col min="12297" max="12297" width="8.7109375" style="1" customWidth="1"/>
    <col min="12298" max="12298" width="18" style="1" bestFit="1" customWidth="1"/>
    <col min="12299" max="12299" width="19" style="1" customWidth="1"/>
    <col min="12300" max="12302" width="12.42578125" style="1" customWidth="1"/>
    <col min="12303" max="12303" width="9.140625" style="1"/>
    <col min="12304" max="12304" width="9.28515625" style="1" bestFit="1" customWidth="1"/>
    <col min="12305" max="12305" width="8.28515625" style="1" customWidth="1"/>
    <col min="12306" max="12306" width="6" style="1" customWidth="1"/>
    <col min="12307" max="12307" width="5.7109375" style="1" customWidth="1"/>
    <col min="12308" max="12308" width="5.42578125" style="1" customWidth="1"/>
    <col min="12309" max="12309" width="5.85546875" style="1" bestFit="1" customWidth="1"/>
    <col min="12310" max="12310" width="5.7109375" style="1" bestFit="1" customWidth="1"/>
    <col min="12311" max="12311" width="5.28515625" style="1" customWidth="1"/>
    <col min="12312" max="12312" width="5.28515625" style="1" bestFit="1" customWidth="1"/>
    <col min="12313" max="12547" width="9.140625" style="1"/>
    <col min="12548" max="12548" width="3.85546875" style="1" customWidth="1"/>
    <col min="12549" max="12549" width="12.5703125" style="1" customWidth="1"/>
    <col min="12550" max="12550" width="14.140625" style="1" customWidth="1"/>
    <col min="12551" max="12551" width="9.42578125" style="1" bestFit="1" customWidth="1"/>
    <col min="12552" max="12552" width="16.85546875" style="1" customWidth="1"/>
    <col min="12553" max="12553" width="8.7109375" style="1" customWidth="1"/>
    <col min="12554" max="12554" width="18" style="1" bestFit="1" customWidth="1"/>
    <col min="12555" max="12555" width="19" style="1" customWidth="1"/>
    <col min="12556" max="12558" width="12.42578125" style="1" customWidth="1"/>
    <col min="12559" max="12559" width="9.140625" style="1"/>
    <col min="12560" max="12560" width="9.28515625" style="1" bestFit="1" customWidth="1"/>
    <col min="12561" max="12561" width="8.28515625" style="1" customWidth="1"/>
    <col min="12562" max="12562" width="6" style="1" customWidth="1"/>
    <col min="12563" max="12563" width="5.7109375" style="1" customWidth="1"/>
    <col min="12564" max="12564" width="5.42578125" style="1" customWidth="1"/>
    <col min="12565" max="12565" width="5.85546875" style="1" bestFit="1" customWidth="1"/>
    <col min="12566" max="12566" width="5.7109375" style="1" bestFit="1" customWidth="1"/>
    <col min="12567" max="12567" width="5.28515625" style="1" customWidth="1"/>
    <col min="12568" max="12568" width="5.28515625" style="1" bestFit="1" customWidth="1"/>
    <col min="12569" max="12803" width="9.140625" style="1"/>
    <col min="12804" max="12804" width="3.85546875" style="1" customWidth="1"/>
    <col min="12805" max="12805" width="12.5703125" style="1" customWidth="1"/>
    <col min="12806" max="12806" width="14.140625" style="1" customWidth="1"/>
    <col min="12807" max="12807" width="9.42578125" style="1" bestFit="1" customWidth="1"/>
    <col min="12808" max="12808" width="16.85546875" style="1" customWidth="1"/>
    <col min="12809" max="12809" width="8.7109375" style="1" customWidth="1"/>
    <col min="12810" max="12810" width="18" style="1" bestFit="1" customWidth="1"/>
    <col min="12811" max="12811" width="19" style="1" customWidth="1"/>
    <col min="12812" max="12814" width="12.42578125" style="1" customWidth="1"/>
    <col min="12815" max="12815" width="9.140625" style="1"/>
    <col min="12816" max="12816" width="9.28515625" style="1" bestFit="1" customWidth="1"/>
    <col min="12817" max="12817" width="8.28515625" style="1" customWidth="1"/>
    <col min="12818" max="12818" width="6" style="1" customWidth="1"/>
    <col min="12819" max="12819" width="5.7109375" style="1" customWidth="1"/>
    <col min="12820" max="12820" width="5.42578125" style="1" customWidth="1"/>
    <col min="12821" max="12821" width="5.85546875" style="1" bestFit="1" customWidth="1"/>
    <col min="12822" max="12822" width="5.7109375" style="1" bestFit="1" customWidth="1"/>
    <col min="12823" max="12823" width="5.28515625" style="1" customWidth="1"/>
    <col min="12824" max="12824" width="5.28515625" style="1" bestFit="1" customWidth="1"/>
    <col min="12825" max="13059" width="9.140625" style="1"/>
    <col min="13060" max="13060" width="3.85546875" style="1" customWidth="1"/>
    <col min="13061" max="13061" width="12.5703125" style="1" customWidth="1"/>
    <col min="13062" max="13062" width="14.140625" style="1" customWidth="1"/>
    <col min="13063" max="13063" width="9.42578125" style="1" bestFit="1" customWidth="1"/>
    <col min="13064" max="13064" width="16.85546875" style="1" customWidth="1"/>
    <col min="13065" max="13065" width="8.7109375" style="1" customWidth="1"/>
    <col min="13066" max="13066" width="18" style="1" bestFit="1" customWidth="1"/>
    <col min="13067" max="13067" width="19" style="1" customWidth="1"/>
    <col min="13068" max="13070" width="12.42578125" style="1" customWidth="1"/>
    <col min="13071" max="13071" width="9.140625" style="1"/>
    <col min="13072" max="13072" width="9.28515625" style="1" bestFit="1" customWidth="1"/>
    <col min="13073" max="13073" width="8.28515625" style="1" customWidth="1"/>
    <col min="13074" max="13074" width="6" style="1" customWidth="1"/>
    <col min="13075" max="13075" width="5.7109375" style="1" customWidth="1"/>
    <col min="13076" max="13076" width="5.42578125" style="1" customWidth="1"/>
    <col min="13077" max="13077" width="5.85546875" style="1" bestFit="1" customWidth="1"/>
    <col min="13078" max="13078" width="5.7109375" style="1" bestFit="1" customWidth="1"/>
    <col min="13079" max="13079" width="5.28515625" style="1" customWidth="1"/>
    <col min="13080" max="13080" width="5.28515625" style="1" bestFit="1" customWidth="1"/>
    <col min="13081" max="13315" width="9.140625" style="1"/>
    <col min="13316" max="13316" width="3.85546875" style="1" customWidth="1"/>
    <col min="13317" max="13317" width="12.5703125" style="1" customWidth="1"/>
    <col min="13318" max="13318" width="14.140625" style="1" customWidth="1"/>
    <col min="13319" max="13319" width="9.42578125" style="1" bestFit="1" customWidth="1"/>
    <col min="13320" max="13320" width="16.85546875" style="1" customWidth="1"/>
    <col min="13321" max="13321" width="8.7109375" style="1" customWidth="1"/>
    <col min="13322" max="13322" width="18" style="1" bestFit="1" customWidth="1"/>
    <col min="13323" max="13323" width="19" style="1" customWidth="1"/>
    <col min="13324" max="13326" width="12.42578125" style="1" customWidth="1"/>
    <col min="13327" max="13327" width="9.140625" style="1"/>
    <col min="13328" max="13328" width="9.28515625" style="1" bestFit="1" customWidth="1"/>
    <col min="13329" max="13329" width="8.28515625" style="1" customWidth="1"/>
    <col min="13330" max="13330" width="6" style="1" customWidth="1"/>
    <col min="13331" max="13331" width="5.7109375" style="1" customWidth="1"/>
    <col min="13332" max="13332" width="5.42578125" style="1" customWidth="1"/>
    <col min="13333" max="13333" width="5.85546875" style="1" bestFit="1" customWidth="1"/>
    <col min="13334" max="13334" width="5.7109375" style="1" bestFit="1" customWidth="1"/>
    <col min="13335" max="13335" width="5.28515625" style="1" customWidth="1"/>
    <col min="13336" max="13336" width="5.28515625" style="1" bestFit="1" customWidth="1"/>
    <col min="13337" max="13571" width="9.140625" style="1"/>
    <col min="13572" max="13572" width="3.85546875" style="1" customWidth="1"/>
    <col min="13573" max="13573" width="12.5703125" style="1" customWidth="1"/>
    <col min="13574" max="13574" width="14.140625" style="1" customWidth="1"/>
    <col min="13575" max="13575" width="9.42578125" style="1" bestFit="1" customWidth="1"/>
    <col min="13576" max="13576" width="16.85546875" style="1" customWidth="1"/>
    <col min="13577" max="13577" width="8.7109375" style="1" customWidth="1"/>
    <col min="13578" max="13578" width="18" style="1" bestFit="1" customWidth="1"/>
    <col min="13579" max="13579" width="19" style="1" customWidth="1"/>
    <col min="13580" max="13582" width="12.42578125" style="1" customWidth="1"/>
    <col min="13583" max="13583" width="9.140625" style="1"/>
    <col min="13584" max="13584" width="9.28515625" style="1" bestFit="1" customWidth="1"/>
    <col min="13585" max="13585" width="8.28515625" style="1" customWidth="1"/>
    <col min="13586" max="13586" width="6" style="1" customWidth="1"/>
    <col min="13587" max="13587" width="5.7109375" style="1" customWidth="1"/>
    <col min="13588" max="13588" width="5.42578125" style="1" customWidth="1"/>
    <col min="13589" max="13589" width="5.85546875" style="1" bestFit="1" customWidth="1"/>
    <col min="13590" max="13590" width="5.7109375" style="1" bestFit="1" customWidth="1"/>
    <col min="13591" max="13591" width="5.28515625" style="1" customWidth="1"/>
    <col min="13592" max="13592" width="5.28515625" style="1" bestFit="1" customWidth="1"/>
    <col min="13593" max="13827" width="9.140625" style="1"/>
    <col min="13828" max="13828" width="3.85546875" style="1" customWidth="1"/>
    <col min="13829" max="13829" width="12.5703125" style="1" customWidth="1"/>
    <col min="13830" max="13830" width="14.140625" style="1" customWidth="1"/>
    <col min="13831" max="13831" width="9.42578125" style="1" bestFit="1" customWidth="1"/>
    <col min="13832" max="13832" width="16.85546875" style="1" customWidth="1"/>
    <col min="13833" max="13833" width="8.7109375" style="1" customWidth="1"/>
    <col min="13834" max="13834" width="18" style="1" bestFit="1" customWidth="1"/>
    <col min="13835" max="13835" width="19" style="1" customWidth="1"/>
    <col min="13836" max="13838" width="12.42578125" style="1" customWidth="1"/>
    <col min="13839" max="13839" width="9.140625" style="1"/>
    <col min="13840" max="13840" width="9.28515625" style="1" bestFit="1" customWidth="1"/>
    <col min="13841" max="13841" width="8.28515625" style="1" customWidth="1"/>
    <col min="13842" max="13842" width="6" style="1" customWidth="1"/>
    <col min="13843" max="13843" width="5.7109375" style="1" customWidth="1"/>
    <col min="13844" max="13844" width="5.42578125" style="1" customWidth="1"/>
    <col min="13845" max="13845" width="5.85546875" style="1" bestFit="1" customWidth="1"/>
    <col min="13846" max="13846" width="5.7109375" style="1" bestFit="1" customWidth="1"/>
    <col min="13847" max="13847" width="5.28515625" style="1" customWidth="1"/>
    <col min="13848" max="13848" width="5.28515625" style="1" bestFit="1" customWidth="1"/>
    <col min="13849" max="14083" width="9.140625" style="1"/>
    <col min="14084" max="14084" width="3.85546875" style="1" customWidth="1"/>
    <col min="14085" max="14085" width="12.5703125" style="1" customWidth="1"/>
    <col min="14086" max="14086" width="14.140625" style="1" customWidth="1"/>
    <col min="14087" max="14087" width="9.42578125" style="1" bestFit="1" customWidth="1"/>
    <col min="14088" max="14088" width="16.85546875" style="1" customWidth="1"/>
    <col min="14089" max="14089" width="8.7109375" style="1" customWidth="1"/>
    <col min="14090" max="14090" width="18" style="1" bestFit="1" customWidth="1"/>
    <col min="14091" max="14091" width="19" style="1" customWidth="1"/>
    <col min="14092" max="14094" width="12.42578125" style="1" customWidth="1"/>
    <col min="14095" max="14095" width="9.140625" style="1"/>
    <col min="14096" max="14096" width="9.28515625" style="1" bestFit="1" customWidth="1"/>
    <col min="14097" max="14097" width="8.28515625" style="1" customWidth="1"/>
    <col min="14098" max="14098" width="6" style="1" customWidth="1"/>
    <col min="14099" max="14099" width="5.7109375" style="1" customWidth="1"/>
    <col min="14100" max="14100" width="5.42578125" style="1" customWidth="1"/>
    <col min="14101" max="14101" width="5.85546875" style="1" bestFit="1" customWidth="1"/>
    <col min="14102" max="14102" width="5.7109375" style="1" bestFit="1" customWidth="1"/>
    <col min="14103" max="14103" width="5.28515625" style="1" customWidth="1"/>
    <col min="14104" max="14104" width="5.28515625" style="1" bestFit="1" customWidth="1"/>
    <col min="14105" max="14339" width="9.140625" style="1"/>
    <col min="14340" max="14340" width="3.85546875" style="1" customWidth="1"/>
    <col min="14341" max="14341" width="12.5703125" style="1" customWidth="1"/>
    <col min="14342" max="14342" width="14.140625" style="1" customWidth="1"/>
    <col min="14343" max="14343" width="9.42578125" style="1" bestFit="1" customWidth="1"/>
    <col min="14344" max="14344" width="16.85546875" style="1" customWidth="1"/>
    <col min="14345" max="14345" width="8.7109375" style="1" customWidth="1"/>
    <col min="14346" max="14346" width="18" style="1" bestFit="1" customWidth="1"/>
    <col min="14347" max="14347" width="19" style="1" customWidth="1"/>
    <col min="14348" max="14350" width="12.42578125" style="1" customWidth="1"/>
    <col min="14351" max="14351" width="9.140625" style="1"/>
    <col min="14352" max="14352" width="9.28515625" style="1" bestFit="1" customWidth="1"/>
    <col min="14353" max="14353" width="8.28515625" style="1" customWidth="1"/>
    <col min="14354" max="14354" width="6" style="1" customWidth="1"/>
    <col min="14355" max="14355" width="5.7109375" style="1" customWidth="1"/>
    <col min="14356" max="14356" width="5.42578125" style="1" customWidth="1"/>
    <col min="14357" max="14357" width="5.85546875" style="1" bestFit="1" customWidth="1"/>
    <col min="14358" max="14358" width="5.7109375" style="1" bestFit="1" customWidth="1"/>
    <col min="14359" max="14359" width="5.28515625" style="1" customWidth="1"/>
    <col min="14360" max="14360" width="5.28515625" style="1" bestFit="1" customWidth="1"/>
    <col min="14361" max="14595" width="9.140625" style="1"/>
    <col min="14596" max="14596" width="3.85546875" style="1" customWidth="1"/>
    <col min="14597" max="14597" width="12.5703125" style="1" customWidth="1"/>
    <col min="14598" max="14598" width="14.140625" style="1" customWidth="1"/>
    <col min="14599" max="14599" width="9.42578125" style="1" bestFit="1" customWidth="1"/>
    <col min="14600" max="14600" width="16.85546875" style="1" customWidth="1"/>
    <col min="14601" max="14601" width="8.7109375" style="1" customWidth="1"/>
    <col min="14602" max="14602" width="18" style="1" bestFit="1" customWidth="1"/>
    <col min="14603" max="14603" width="19" style="1" customWidth="1"/>
    <col min="14604" max="14606" width="12.42578125" style="1" customWidth="1"/>
    <col min="14607" max="14607" width="9.140625" style="1"/>
    <col min="14608" max="14608" width="9.28515625" style="1" bestFit="1" customWidth="1"/>
    <col min="14609" max="14609" width="8.28515625" style="1" customWidth="1"/>
    <col min="14610" max="14610" width="6" style="1" customWidth="1"/>
    <col min="14611" max="14611" width="5.7109375" style="1" customWidth="1"/>
    <col min="14612" max="14612" width="5.42578125" style="1" customWidth="1"/>
    <col min="14613" max="14613" width="5.85546875" style="1" bestFit="1" customWidth="1"/>
    <col min="14614" max="14614" width="5.7109375" style="1" bestFit="1" customWidth="1"/>
    <col min="14615" max="14615" width="5.28515625" style="1" customWidth="1"/>
    <col min="14616" max="14616" width="5.28515625" style="1" bestFit="1" customWidth="1"/>
    <col min="14617" max="14851" width="9.140625" style="1"/>
    <col min="14852" max="14852" width="3.85546875" style="1" customWidth="1"/>
    <col min="14853" max="14853" width="12.5703125" style="1" customWidth="1"/>
    <col min="14854" max="14854" width="14.140625" style="1" customWidth="1"/>
    <col min="14855" max="14855" width="9.42578125" style="1" bestFit="1" customWidth="1"/>
    <col min="14856" max="14856" width="16.85546875" style="1" customWidth="1"/>
    <col min="14857" max="14857" width="8.7109375" style="1" customWidth="1"/>
    <col min="14858" max="14858" width="18" style="1" bestFit="1" customWidth="1"/>
    <col min="14859" max="14859" width="19" style="1" customWidth="1"/>
    <col min="14860" max="14862" width="12.42578125" style="1" customWidth="1"/>
    <col min="14863" max="14863" width="9.140625" style="1"/>
    <col min="14864" max="14864" width="9.28515625" style="1" bestFit="1" customWidth="1"/>
    <col min="14865" max="14865" width="8.28515625" style="1" customWidth="1"/>
    <col min="14866" max="14866" width="6" style="1" customWidth="1"/>
    <col min="14867" max="14867" width="5.7109375" style="1" customWidth="1"/>
    <col min="14868" max="14868" width="5.42578125" style="1" customWidth="1"/>
    <col min="14869" max="14869" width="5.85546875" style="1" bestFit="1" customWidth="1"/>
    <col min="14870" max="14870" width="5.7109375" style="1" bestFit="1" customWidth="1"/>
    <col min="14871" max="14871" width="5.28515625" style="1" customWidth="1"/>
    <col min="14872" max="14872" width="5.28515625" style="1" bestFit="1" customWidth="1"/>
    <col min="14873" max="15107" width="9.140625" style="1"/>
    <col min="15108" max="15108" width="3.85546875" style="1" customWidth="1"/>
    <col min="15109" max="15109" width="12.5703125" style="1" customWidth="1"/>
    <col min="15110" max="15110" width="14.140625" style="1" customWidth="1"/>
    <col min="15111" max="15111" width="9.42578125" style="1" bestFit="1" customWidth="1"/>
    <col min="15112" max="15112" width="16.85546875" style="1" customWidth="1"/>
    <col min="15113" max="15113" width="8.7109375" style="1" customWidth="1"/>
    <col min="15114" max="15114" width="18" style="1" bestFit="1" customWidth="1"/>
    <col min="15115" max="15115" width="19" style="1" customWidth="1"/>
    <col min="15116" max="15118" width="12.42578125" style="1" customWidth="1"/>
    <col min="15119" max="15119" width="9.140625" style="1"/>
    <col min="15120" max="15120" width="9.28515625" style="1" bestFit="1" customWidth="1"/>
    <col min="15121" max="15121" width="8.28515625" style="1" customWidth="1"/>
    <col min="15122" max="15122" width="6" style="1" customWidth="1"/>
    <col min="15123" max="15123" width="5.7109375" style="1" customWidth="1"/>
    <col min="15124" max="15124" width="5.42578125" style="1" customWidth="1"/>
    <col min="15125" max="15125" width="5.85546875" style="1" bestFit="1" customWidth="1"/>
    <col min="15126" max="15126" width="5.7109375" style="1" bestFit="1" customWidth="1"/>
    <col min="15127" max="15127" width="5.28515625" style="1" customWidth="1"/>
    <col min="15128" max="15128" width="5.28515625" style="1" bestFit="1" customWidth="1"/>
    <col min="15129" max="15363" width="9.140625" style="1"/>
    <col min="15364" max="15364" width="3.85546875" style="1" customWidth="1"/>
    <col min="15365" max="15365" width="12.5703125" style="1" customWidth="1"/>
    <col min="15366" max="15366" width="14.140625" style="1" customWidth="1"/>
    <col min="15367" max="15367" width="9.42578125" style="1" bestFit="1" customWidth="1"/>
    <col min="15368" max="15368" width="16.85546875" style="1" customWidth="1"/>
    <col min="15369" max="15369" width="8.7109375" style="1" customWidth="1"/>
    <col min="15370" max="15370" width="18" style="1" bestFit="1" customWidth="1"/>
    <col min="15371" max="15371" width="19" style="1" customWidth="1"/>
    <col min="15372" max="15374" width="12.42578125" style="1" customWidth="1"/>
    <col min="15375" max="15375" width="9.140625" style="1"/>
    <col min="15376" max="15376" width="9.28515625" style="1" bestFit="1" customWidth="1"/>
    <col min="15377" max="15377" width="8.28515625" style="1" customWidth="1"/>
    <col min="15378" max="15378" width="6" style="1" customWidth="1"/>
    <col min="15379" max="15379" width="5.7109375" style="1" customWidth="1"/>
    <col min="15380" max="15380" width="5.42578125" style="1" customWidth="1"/>
    <col min="15381" max="15381" width="5.85546875" style="1" bestFit="1" customWidth="1"/>
    <col min="15382" max="15382" width="5.7109375" style="1" bestFit="1" customWidth="1"/>
    <col min="15383" max="15383" width="5.28515625" style="1" customWidth="1"/>
    <col min="15384" max="15384" width="5.28515625" style="1" bestFit="1" customWidth="1"/>
    <col min="15385" max="15619" width="9.140625" style="1"/>
    <col min="15620" max="15620" width="3.85546875" style="1" customWidth="1"/>
    <col min="15621" max="15621" width="12.5703125" style="1" customWidth="1"/>
    <col min="15622" max="15622" width="14.140625" style="1" customWidth="1"/>
    <col min="15623" max="15623" width="9.42578125" style="1" bestFit="1" customWidth="1"/>
    <col min="15624" max="15624" width="16.85546875" style="1" customWidth="1"/>
    <col min="15625" max="15625" width="8.7109375" style="1" customWidth="1"/>
    <col min="15626" max="15626" width="18" style="1" bestFit="1" customWidth="1"/>
    <col min="15627" max="15627" width="19" style="1" customWidth="1"/>
    <col min="15628" max="15630" width="12.42578125" style="1" customWidth="1"/>
    <col min="15631" max="15631" width="9.140625" style="1"/>
    <col min="15632" max="15632" width="9.28515625" style="1" bestFit="1" customWidth="1"/>
    <col min="15633" max="15633" width="8.28515625" style="1" customWidth="1"/>
    <col min="15634" max="15634" width="6" style="1" customWidth="1"/>
    <col min="15635" max="15635" width="5.7109375" style="1" customWidth="1"/>
    <col min="15636" max="15636" width="5.42578125" style="1" customWidth="1"/>
    <col min="15637" max="15637" width="5.85546875" style="1" bestFit="1" customWidth="1"/>
    <col min="15638" max="15638" width="5.7109375" style="1" bestFit="1" customWidth="1"/>
    <col min="15639" max="15639" width="5.28515625" style="1" customWidth="1"/>
    <col min="15640" max="15640" width="5.28515625" style="1" bestFit="1" customWidth="1"/>
    <col min="15641" max="15875" width="9.140625" style="1"/>
    <col min="15876" max="15876" width="3.85546875" style="1" customWidth="1"/>
    <col min="15877" max="15877" width="12.5703125" style="1" customWidth="1"/>
    <col min="15878" max="15878" width="14.140625" style="1" customWidth="1"/>
    <col min="15879" max="15879" width="9.42578125" style="1" bestFit="1" customWidth="1"/>
    <col min="15880" max="15880" width="16.85546875" style="1" customWidth="1"/>
    <col min="15881" max="15881" width="8.7109375" style="1" customWidth="1"/>
    <col min="15882" max="15882" width="18" style="1" bestFit="1" customWidth="1"/>
    <col min="15883" max="15883" width="19" style="1" customWidth="1"/>
    <col min="15884" max="15886" width="12.42578125" style="1" customWidth="1"/>
    <col min="15887" max="15887" width="9.140625" style="1"/>
    <col min="15888" max="15888" width="9.28515625" style="1" bestFit="1" customWidth="1"/>
    <col min="15889" max="15889" width="8.28515625" style="1" customWidth="1"/>
    <col min="15890" max="15890" width="6" style="1" customWidth="1"/>
    <col min="15891" max="15891" width="5.7109375" style="1" customWidth="1"/>
    <col min="15892" max="15892" width="5.42578125" style="1" customWidth="1"/>
    <col min="15893" max="15893" width="5.85546875" style="1" bestFit="1" customWidth="1"/>
    <col min="15894" max="15894" width="5.7109375" style="1" bestFit="1" customWidth="1"/>
    <col min="15895" max="15895" width="5.28515625" style="1" customWidth="1"/>
    <col min="15896" max="15896" width="5.28515625" style="1" bestFit="1" customWidth="1"/>
    <col min="15897" max="16131" width="9.140625" style="1"/>
    <col min="16132" max="16132" width="3.85546875" style="1" customWidth="1"/>
    <col min="16133" max="16133" width="12.5703125" style="1" customWidth="1"/>
    <col min="16134" max="16134" width="14.140625" style="1" customWidth="1"/>
    <col min="16135" max="16135" width="9.42578125" style="1" bestFit="1" customWidth="1"/>
    <col min="16136" max="16136" width="16.85546875" style="1" customWidth="1"/>
    <col min="16137" max="16137" width="8.7109375" style="1" customWidth="1"/>
    <col min="16138" max="16138" width="18" style="1" bestFit="1" customWidth="1"/>
    <col min="16139" max="16139" width="19" style="1" customWidth="1"/>
    <col min="16140" max="16142" width="12.42578125" style="1" customWidth="1"/>
    <col min="16143" max="16143" width="9.140625" style="1"/>
    <col min="16144" max="16144" width="9.28515625" style="1" bestFit="1" customWidth="1"/>
    <col min="16145" max="16145" width="8.28515625" style="1" customWidth="1"/>
    <col min="16146" max="16146" width="6" style="1" customWidth="1"/>
    <col min="16147" max="16147" width="5.7109375" style="1" customWidth="1"/>
    <col min="16148" max="16148" width="5.42578125" style="1" customWidth="1"/>
    <col min="16149" max="16149" width="5.85546875" style="1" bestFit="1" customWidth="1"/>
    <col min="16150" max="16150" width="5.7109375" style="1" bestFit="1" customWidth="1"/>
    <col min="16151" max="16151" width="5.28515625" style="1" customWidth="1"/>
    <col min="16152" max="16152" width="5.28515625" style="1" bestFit="1" customWidth="1"/>
    <col min="16153" max="16384" width="9.140625" style="1"/>
  </cols>
  <sheetData>
    <row r="1" spans="2:26" ht="15" customHeight="1" thickBot="1" x14ac:dyDescent="0.25">
      <c r="B1" s="1646"/>
      <c r="C1" s="1647"/>
      <c r="D1" s="1647"/>
      <c r="E1" s="1647"/>
      <c r="F1" s="1647"/>
      <c r="G1" s="1647"/>
      <c r="H1" s="1647"/>
      <c r="I1" s="1647"/>
      <c r="J1" s="1647"/>
      <c r="K1" s="1647"/>
      <c r="L1" s="1648"/>
      <c r="M1" s="1654" t="s">
        <v>33</v>
      </c>
      <c r="N1" s="1526"/>
      <c r="O1" s="1526"/>
      <c r="P1" s="1526"/>
      <c r="Q1" s="1526"/>
      <c r="R1" s="1655"/>
      <c r="S1" s="1656"/>
      <c r="V1" s="33"/>
      <c r="W1" s="33"/>
      <c r="X1" s="1522" t="s">
        <v>318</v>
      </c>
      <c r="Y1" s="1523"/>
      <c r="Z1" s="1524"/>
    </row>
    <row r="2" spans="2:26" ht="15" customHeight="1" x14ac:dyDescent="0.2">
      <c r="B2" s="1649"/>
      <c r="C2" s="1650"/>
      <c r="D2" s="1650"/>
      <c r="E2" s="1650"/>
      <c r="F2" s="1650"/>
      <c r="G2" s="1650"/>
      <c r="H2" s="1650"/>
      <c r="I2" s="1650"/>
      <c r="J2" s="1650"/>
      <c r="K2" s="1650"/>
      <c r="L2" s="1651"/>
      <c r="M2" s="955" t="s">
        <v>309</v>
      </c>
      <c r="N2" s="955" t="s">
        <v>17</v>
      </c>
      <c r="O2" s="947" t="s">
        <v>310</v>
      </c>
      <c r="P2" s="1657" t="s">
        <v>309</v>
      </c>
      <c r="Q2" s="1658"/>
      <c r="R2" s="1175" t="s">
        <v>17</v>
      </c>
      <c r="S2" s="1175" t="s">
        <v>310</v>
      </c>
      <c r="V2" s="1624"/>
      <c r="W2" s="1624"/>
      <c r="X2" s="4" t="s">
        <v>2</v>
      </c>
      <c r="Y2" s="925">
        <v>44243</v>
      </c>
      <c r="Z2" s="435"/>
    </row>
    <row r="3" spans="2:26" ht="15" customHeight="1" x14ac:dyDescent="0.2">
      <c r="B3" s="1649"/>
      <c r="C3" s="1650"/>
      <c r="D3" s="1650"/>
      <c r="E3" s="1650"/>
      <c r="F3" s="1650"/>
      <c r="G3" s="1650"/>
      <c r="H3" s="1650"/>
      <c r="I3" s="1650"/>
      <c r="J3" s="1650"/>
      <c r="K3" s="1650"/>
      <c r="L3" s="1651"/>
      <c r="M3" s="1110">
        <v>44232</v>
      </c>
      <c r="N3" s="1111">
        <v>0.85416666666666663</v>
      </c>
      <c r="O3" s="250" t="s">
        <v>315</v>
      </c>
      <c r="P3" s="1640">
        <v>44247</v>
      </c>
      <c r="Q3" s="1641"/>
      <c r="R3" s="1113">
        <v>0.66666666666666663</v>
      </c>
      <c r="S3" s="1113" t="s">
        <v>315</v>
      </c>
      <c r="V3" s="1624"/>
      <c r="W3" s="1624"/>
      <c r="X3" s="7" t="s">
        <v>2</v>
      </c>
      <c r="Y3" s="913">
        <v>44244</v>
      </c>
      <c r="Z3" s="436"/>
    </row>
    <row r="4" spans="2:26" ht="15" customHeight="1" thickBot="1" x14ac:dyDescent="0.25">
      <c r="B4" s="1652"/>
      <c r="C4" s="1653"/>
      <c r="D4" s="1653"/>
      <c r="E4" s="1653"/>
      <c r="F4" s="1653"/>
      <c r="G4" s="1653"/>
      <c r="H4" s="1653"/>
      <c r="I4" s="1653"/>
      <c r="J4" s="1653"/>
      <c r="K4" s="1653"/>
      <c r="L4" s="1653"/>
      <c r="M4" s="1110">
        <v>44237</v>
      </c>
      <c r="N4" s="1111">
        <v>0.85416666666666663</v>
      </c>
      <c r="O4" s="250" t="s">
        <v>315</v>
      </c>
      <c r="P4" s="1640">
        <v>44251</v>
      </c>
      <c r="Q4" s="1641"/>
      <c r="R4" s="1113">
        <v>0.85416666666666663</v>
      </c>
      <c r="S4" s="1113" t="s">
        <v>315</v>
      </c>
      <c r="V4" s="1624"/>
      <c r="W4" s="1624"/>
      <c r="X4" s="628" t="s">
        <v>323</v>
      </c>
      <c r="Y4" s="913">
        <v>44263</v>
      </c>
      <c r="Z4" s="853"/>
    </row>
    <row r="5" spans="2:26" ht="16.5" thickBot="1" x14ac:dyDescent="0.3">
      <c r="B5" s="1461" t="s">
        <v>314</v>
      </c>
      <c r="C5" s="1462"/>
      <c r="D5" s="1462"/>
      <c r="E5" s="1462"/>
      <c r="F5" s="1462"/>
      <c r="G5" s="1462"/>
      <c r="H5" s="1462"/>
      <c r="I5" s="1462"/>
      <c r="J5" s="1462"/>
      <c r="K5" s="1462"/>
      <c r="L5" s="1462"/>
      <c r="M5" s="1110">
        <v>44254</v>
      </c>
      <c r="N5" s="1111">
        <v>0.66666666666666663</v>
      </c>
      <c r="O5" s="250" t="s">
        <v>315</v>
      </c>
      <c r="P5" s="1640">
        <v>44293</v>
      </c>
      <c r="Q5" s="1641"/>
      <c r="R5" s="1113">
        <v>0.875</v>
      </c>
      <c r="S5" s="1113" t="s">
        <v>57</v>
      </c>
      <c r="V5" s="1624"/>
      <c r="W5" s="1624"/>
      <c r="X5" s="628" t="s">
        <v>6</v>
      </c>
      <c r="Y5" s="913">
        <v>44288</v>
      </c>
      <c r="Z5" s="853"/>
    </row>
    <row r="6" spans="2:26" ht="18" customHeight="1" thickBot="1" x14ac:dyDescent="0.25">
      <c r="B6" s="1642" t="s">
        <v>7</v>
      </c>
      <c r="C6" s="1643"/>
      <c r="D6" s="1643"/>
      <c r="E6" s="1643"/>
      <c r="F6" s="1643"/>
      <c r="G6" s="1643"/>
      <c r="H6" s="1643"/>
      <c r="I6" s="1643"/>
      <c r="J6" s="1643"/>
      <c r="K6" s="1643"/>
      <c r="L6" s="1643"/>
      <c r="M6" s="251">
        <v>44295</v>
      </c>
      <c r="N6" s="1174">
        <v>0.8125</v>
      </c>
      <c r="O6" s="252" t="s">
        <v>56</v>
      </c>
      <c r="P6" s="1640">
        <v>44295</v>
      </c>
      <c r="Q6" s="1641"/>
      <c r="R6" s="1113">
        <v>0.875</v>
      </c>
      <c r="S6" s="1113" t="s">
        <v>57</v>
      </c>
      <c r="V6" s="1624"/>
      <c r="W6" s="1624"/>
      <c r="X6" s="7" t="s">
        <v>9</v>
      </c>
      <c r="Y6" s="913">
        <v>43942</v>
      </c>
      <c r="Z6" s="436"/>
    </row>
    <row r="7" spans="2:26" ht="19.5" customHeight="1" thickBot="1" x14ac:dyDescent="0.3">
      <c r="B7" s="1546" t="s">
        <v>10</v>
      </c>
      <c r="C7" s="1545"/>
      <c r="D7" s="1545"/>
      <c r="E7" s="1545"/>
      <c r="F7" s="1545"/>
      <c r="G7" s="1545"/>
      <c r="H7" s="1545"/>
      <c r="I7" s="1545"/>
      <c r="J7" s="1545"/>
      <c r="K7" s="1545"/>
      <c r="L7" s="1634"/>
      <c r="M7" s="1635" t="s">
        <v>0</v>
      </c>
      <c r="N7" s="1636"/>
      <c r="O7" s="243"/>
      <c r="P7" s="1640">
        <v>44296</v>
      </c>
      <c r="Q7" s="1641"/>
      <c r="R7" s="1113">
        <v>0.65625</v>
      </c>
      <c r="S7" s="1113" t="s">
        <v>56</v>
      </c>
      <c r="V7" s="1624"/>
      <c r="W7" s="1624"/>
      <c r="X7" s="7" t="s">
        <v>13</v>
      </c>
      <c r="Y7" s="913">
        <v>43952</v>
      </c>
      <c r="Z7" s="436"/>
    </row>
    <row r="8" spans="2:26" ht="15.75" customHeight="1" thickBot="1" x14ac:dyDescent="0.25">
      <c r="B8" s="946" t="s">
        <v>14</v>
      </c>
      <c r="C8" s="955" t="s">
        <v>309</v>
      </c>
      <c r="D8" s="955" t="s">
        <v>17</v>
      </c>
      <c r="E8" s="947" t="s">
        <v>310</v>
      </c>
      <c r="F8" s="955" t="s">
        <v>18</v>
      </c>
      <c r="G8" s="1637" t="s">
        <v>19</v>
      </c>
      <c r="H8" s="1638"/>
      <c r="I8" s="1639"/>
      <c r="J8" s="955" t="s">
        <v>20</v>
      </c>
      <c r="K8" s="473" t="s">
        <v>21</v>
      </c>
      <c r="L8" s="948"/>
      <c r="M8" s="1115" t="s">
        <v>18</v>
      </c>
      <c r="N8" s="1100" t="s">
        <v>5</v>
      </c>
      <c r="P8" s="1644">
        <v>44296</v>
      </c>
      <c r="Q8" s="1645"/>
      <c r="R8" s="661">
        <v>0.72222222222222221</v>
      </c>
      <c r="S8" s="661" t="s">
        <v>57</v>
      </c>
      <c r="V8" s="1624"/>
      <c r="W8" s="1624"/>
      <c r="X8" s="7" t="s">
        <v>23</v>
      </c>
      <c r="Y8" s="913">
        <v>44325</v>
      </c>
      <c r="Z8" s="436"/>
    </row>
    <row r="9" spans="2:26" ht="15" customHeight="1" x14ac:dyDescent="0.2">
      <c r="B9" s="38">
        <v>1</v>
      </c>
      <c r="C9" s="912">
        <v>44232</v>
      </c>
      <c r="D9" s="1112">
        <f t="shared" ref="D9:E10" si="0">N3</f>
        <v>0.85416666666666663</v>
      </c>
      <c r="E9" s="39" t="str">
        <f t="shared" si="0"/>
        <v>Único</v>
      </c>
      <c r="F9" s="40" t="str">
        <f>N15</f>
        <v>JUVENTUS</v>
      </c>
      <c r="G9" s="40">
        <v>0</v>
      </c>
      <c r="H9" s="17" t="s">
        <v>24</v>
      </c>
      <c r="I9" s="40">
        <v>4</v>
      </c>
      <c r="J9" s="1059" t="str">
        <f>N13</f>
        <v>PSG</v>
      </c>
      <c r="K9" s="1632" t="s">
        <v>25</v>
      </c>
      <c r="L9" s="1629"/>
      <c r="M9" s="1116" t="s">
        <v>20</v>
      </c>
      <c r="N9" s="1101" t="s">
        <v>342</v>
      </c>
      <c r="P9" s="243"/>
      <c r="Q9" s="1619"/>
      <c r="R9" s="1619"/>
      <c r="S9" s="1619"/>
      <c r="V9" s="1624"/>
      <c r="W9" s="1624"/>
      <c r="X9" s="7" t="s">
        <v>28</v>
      </c>
      <c r="Y9" s="913">
        <v>44350</v>
      </c>
      <c r="Z9" s="436"/>
    </row>
    <row r="10" spans="2:26" ht="15" customHeight="1" x14ac:dyDescent="0.2">
      <c r="B10" s="43">
        <f>B9+1</f>
        <v>2</v>
      </c>
      <c r="C10" s="927">
        <v>44237</v>
      </c>
      <c r="D10" s="23">
        <f t="shared" si="0"/>
        <v>0.85416666666666663</v>
      </c>
      <c r="E10" s="94" t="str">
        <f t="shared" si="0"/>
        <v>Único</v>
      </c>
      <c r="F10" s="54" t="str">
        <f>N8</f>
        <v>SEDE</v>
      </c>
      <c r="G10" s="46"/>
      <c r="H10" s="31" t="s">
        <v>24</v>
      </c>
      <c r="I10" s="46"/>
      <c r="J10" s="1060" t="str">
        <f>N17</f>
        <v>MACAU</v>
      </c>
      <c r="K10" s="1621"/>
      <c r="L10" s="1630"/>
      <c r="M10" s="1117" t="s">
        <v>319</v>
      </c>
      <c r="N10" s="1102" t="s">
        <v>343</v>
      </c>
      <c r="P10" s="243"/>
      <c r="Q10" s="1619"/>
      <c r="R10" s="1619"/>
      <c r="S10" s="1619"/>
      <c r="V10" s="1624"/>
      <c r="W10" s="1624"/>
      <c r="X10" s="7" t="s">
        <v>30</v>
      </c>
      <c r="Y10" s="913">
        <v>44416</v>
      </c>
      <c r="Z10" s="436"/>
    </row>
    <row r="11" spans="2:26" ht="15" customHeight="1" x14ac:dyDescent="0.2">
      <c r="B11" s="43">
        <f>B10+1</f>
        <v>3</v>
      </c>
      <c r="C11" s="927">
        <v>44247</v>
      </c>
      <c r="D11" s="23">
        <f>R3</f>
        <v>0.66666666666666663</v>
      </c>
      <c r="E11" s="94" t="str">
        <f>S3</f>
        <v>Único</v>
      </c>
      <c r="F11" s="37" t="str">
        <f>N14</f>
        <v>ASPEVE</v>
      </c>
      <c r="G11" s="55"/>
      <c r="H11" s="31" t="s">
        <v>24</v>
      </c>
      <c r="I11" s="31"/>
      <c r="J11" s="164" t="str">
        <f>N12</f>
        <v>VITÓRIA</v>
      </c>
      <c r="K11" s="1621"/>
      <c r="L11" s="1630"/>
      <c r="M11" s="1118" t="s">
        <v>320</v>
      </c>
      <c r="N11" s="1103" t="s">
        <v>191</v>
      </c>
      <c r="P11" s="243"/>
      <c r="Q11" s="1619"/>
      <c r="R11" s="1619"/>
      <c r="S11" s="1619"/>
      <c r="V11" s="1624"/>
      <c r="W11" s="1624"/>
      <c r="X11" s="7" t="s">
        <v>31</v>
      </c>
      <c r="Y11" s="913">
        <v>44446</v>
      </c>
      <c r="Z11" s="436"/>
    </row>
    <row r="12" spans="2:26" ht="15" customHeight="1" x14ac:dyDescent="0.2">
      <c r="B12" s="1109">
        <f>B11+1</f>
        <v>4</v>
      </c>
      <c r="C12" s="927">
        <v>44251</v>
      </c>
      <c r="D12" s="23">
        <f>R4</f>
        <v>0.85416666666666663</v>
      </c>
      <c r="E12" s="94" t="str">
        <f>S4</f>
        <v>Único</v>
      </c>
      <c r="F12" s="1061" t="str">
        <f>N9</f>
        <v>POTYGUAR</v>
      </c>
      <c r="G12" s="255"/>
      <c r="H12" s="84" t="s">
        <v>24</v>
      </c>
      <c r="I12" s="255"/>
      <c r="J12" s="1062" t="str">
        <f>N16</f>
        <v>XAREU</v>
      </c>
      <c r="K12" s="1622"/>
      <c r="L12" s="1631"/>
      <c r="M12" s="1119" t="s">
        <v>321</v>
      </c>
      <c r="N12" s="1104" t="s">
        <v>226</v>
      </c>
      <c r="P12" s="243"/>
      <c r="Q12" s="1619"/>
      <c r="R12" s="1619"/>
      <c r="S12" s="1619"/>
      <c r="V12" s="1624"/>
      <c r="W12" s="1624"/>
      <c r="X12" s="7" t="s">
        <v>34</v>
      </c>
      <c r="Y12" s="913">
        <v>44481</v>
      </c>
      <c r="Z12" s="436"/>
    </row>
    <row r="13" spans="2:26" ht="15.75" customHeight="1" thickBot="1" x14ac:dyDescent="0.25">
      <c r="B13" s="1279"/>
      <c r="C13" s="1284"/>
      <c r="D13" s="1285"/>
      <c r="E13" s="1285"/>
      <c r="F13" s="1268" t="str">
        <f>N10</f>
        <v>JUVENTUDE</v>
      </c>
      <c r="G13" s="1269"/>
      <c r="H13" s="1270" t="s">
        <v>24</v>
      </c>
      <c r="I13" s="1269"/>
      <c r="J13" s="1271" t="str">
        <f>N11</f>
        <v>FOLGA</v>
      </c>
      <c r="K13" s="1623"/>
      <c r="L13" s="1633"/>
      <c r="M13" s="1120" t="s">
        <v>322</v>
      </c>
      <c r="N13" s="1105" t="s">
        <v>227</v>
      </c>
      <c r="P13" s="243"/>
      <c r="Q13" s="1619"/>
      <c r="R13" s="1619"/>
      <c r="S13" s="1619"/>
      <c r="V13" s="1624"/>
      <c r="W13" s="1624"/>
      <c r="X13" s="7" t="s">
        <v>37</v>
      </c>
      <c r="Y13" s="913">
        <v>44502</v>
      </c>
      <c r="Z13" s="436"/>
    </row>
    <row r="14" spans="2:26" ht="15" customHeight="1" x14ac:dyDescent="0.2">
      <c r="B14" s="256">
        <f>B12+1</f>
        <v>5</v>
      </c>
      <c r="C14" s="912">
        <v>44254</v>
      </c>
      <c r="D14" s="94">
        <v>0.66666666666666663</v>
      </c>
      <c r="E14" s="94" t="str">
        <f>O5</f>
        <v>Único</v>
      </c>
      <c r="F14" s="58" t="str">
        <f>N10</f>
        <v>JUVENTUDE</v>
      </c>
      <c r="G14" s="110"/>
      <c r="H14" s="25" t="s">
        <v>24</v>
      </c>
      <c r="I14" s="110"/>
      <c r="J14" s="156" t="str">
        <f>N14</f>
        <v>ASPEVE</v>
      </c>
      <c r="K14" s="1625" t="s">
        <v>35</v>
      </c>
      <c r="L14" s="1629"/>
      <c r="M14" s="315" t="s">
        <v>327</v>
      </c>
      <c r="N14" s="1106" t="s">
        <v>357</v>
      </c>
      <c r="P14" s="243"/>
      <c r="Q14" s="1619"/>
      <c r="R14" s="1619"/>
      <c r="S14" s="1619"/>
      <c r="V14" s="1624"/>
      <c r="W14" s="1624"/>
      <c r="X14" s="7" t="s">
        <v>39</v>
      </c>
      <c r="Y14" s="913">
        <v>44515</v>
      </c>
      <c r="Z14" s="436"/>
    </row>
    <row r="15" spans="2:26" x14ac:dyDescent="0.2">
      <c r="B15" s="1280"/>
      <c r="C15" s="1286"/>
      <c r="D15" s="1287"/>
      <c r="E15" s="1287"/>
      <c r="F15" s="1265" t="str">
        <f>N11</f>
        <v>FOLGA</v>
      </c>
      <c r="G15" s="1266"/>
      <c r="H15" s="1266" t="s">
        <v>24</v>
      </c>
      <c r="I15" s="1266"/>
      <c r="J15" s="1267" t="str">
        <f>N15</f>
        <v>JUVENTUS</v>
      </c>
      <c r="K15" s="1626"/>
      <c r="L15" s="1630"/>
      <c r="M15" s="1262" t="s">
        <v>328</v>
      </c>
      <c r="N15" s="1263" t="s">
        <v>338</v>
      </c>
      <c r="O15" s="243"/>
      <c r="P15" s="243"/>
      <c r="Q15" s="1619"/>
      <c r="R15" s="1619"/>
      <c r="S15" s="1619"/>
      <c r="V15" s="1624"/>
      <c r="W15" s="1624"/>
      <c r="X15" s="7" t="s">
        <v>40</v>
      </c>
      <c r="Y15" s="913">
        <v>44521</v>
      </c>
      <c r="Z15" s="436"/>
    </row>
    <row r="16" spans="2:26" ht="15.75" customHeight="1" x14ac:dyDescent="0.2">
      <c r="B16" s="5">
        <f>B14+1</f>
        <v>6</v>
      </c>
      <c r="C16" s="927">
        <v>44260</v>
      </c>
      <c r="D16" s="23">
        <f>N3</f>
        <v>0.85416666666666663</v>
      </c>
      <c r="E16" s="23" t="s">
        <v>315</v>
      </c>
      <c r="F16" s="1064" t="str">
        <f>N13</f>
        <v>PSG</v>
      </c>
      <c r="G16" s="110"/>
      <c r="H16" s="25" t="s">
        <v>24</v>
      </c>
      <c r="I16" s="110"/>
      <c r="J16" s="1065" t="str">
        <f>N17</f>
        <v>MACAU</v>
      </c>
      <c r="K16" s="1626"/>
      <c r="L16" s="1630"/>
      <c r="M16" s="1121" t="s">
        <v>355</v>
      </c>
      <c r="N16" s="1107" t="s">
        <v>224</v>
      </c>
      <c r="O16" s="243"/>
      <c r="P16" s="243"/>
      <c r="Q16" s="1619"/>
      <c r="R16" s="1619"/>
      <c r="S16" s="1619"/>
      <c r="V16" s="1624"/>
      <c r="W16" s="1624"/>
      <c r="X16" s="7" t="s">
        <v>42</v>
      </c>
      <c r="Y16" s="913">
        <v>44533</v>
      </c>
      <c r="Z16" s="436"/>
    </row>
    <row r="17" spans="2:26" ht="13.5" thickBot="1" x14ac:dyDescent="0.25">
      <c r="B17" s="258">
        <f>B16+1</f>
        <v>7</v>
      </c>
      <c r="C17" s="927">
        <v>44261</v>
      </c>
      <c r="D17" s="277">
        <f>R3</f>
        <v>0.66666666666666663</v>
      </c>
      <c r="E17" s="23" t="s">
        <v>315</v>
      </c>
      <c r="F17" s="1066" t="str">
        <f>N16</f>
        <v>XAREU</v>
      </c>
      <c r="G17" s="259"/>
      <c r="H17" s="84" t="s">
        <v>24</v>
      </c>
      <c r="I17" s="259"/>
      <c r="J17" s="1067" t="str">
        <f>N8</f>
        <v>SEDE</v>
      </c>
      <c r="K17" s="1627"/>
      <c r="L17" s="1631"/>
      <c r="M17" s="1122" t="s">
        <v>356</v>
      </c>
      <c r="N17" s="1108" t="s">
        <v>12</v>
      </c>
      <c r="P17" s="243"/>
      <c r="Q17" s="1619"/>
      <c r="R17" s="1619"/>
      <c r="S17" s="1619"/>
      <c r="X17" s="53" t="s">
        <v>45</v>
      </c>
      <c r="Y17" s="962">
        <v>44555</v>
      </c>
      <c r="Z17" s="437"/>
    </row>
    <row r="18" spans="2:26" ht="13.5" thickBot="1" x14ac:dyDescent="0.25">
      <c r="B18" s="27">
        <f>B17+1</f>
        <v>8</v>
      </c>
      <c r="C18" s="933">
        <v>44267</v>
      </c>
      <c r="D18" s="112">
        <v>0.85416666666666663</v>
      </c>
      <c r="E18" s="112" t="s">
        <v>315</v>
      </c>
      <c r="F18" s="158" t="str">
        <f>N12</f>
        <v>VITÓRIA</v>
      </c>
      <c r="G18" s="159"/>
      <c r="H18" s="49" t="s">
        <v>24</v>
      </c>
      <c r="I18" s="159"/>
      <c r="J18" s="28" t="str">
        <f>N9</f>
        <v>POTYGUAR</v>
      </c>
      <c r="K18" s="1628"/>
      <c r="L18" s="1573"/>
      <c r="P18" s="243"/>
    </row>
    <row r="19" spans="2:26" ht="15" customHeight="1" thickBot="1" x14ac:dyDescent="0.25">
      <c r="B19" s="273">
        <f>B18+1</f>
        <v>9</v>
      </c>
      <c r="C19" s="912">
        <v>44268</v>
      </c>
      <c r="D19" s="94">
        <v>0.66666666666666663</v>
      </c>
      <c r="E19" s="94" t="s">
        <v>315</v>
      </c>
      <c r="F19" s="1068" t="str">
        <f>N17</f>
        <v>MACAU</v>
      </c>
      <c r="G19" s="262"/>
      <c r="H19" s="78" t="s">
        <v>24</v>
      </c>
      <c r="I19" s="262"/>
      <c r="J19" s="1069" t="str">
        <f>N16</f>
        <v>XAREU</v>
      </c>
      <c r="K19" s="1620" t="s">
        <v>43</v>
      </c>
      <c r="L19" s="1570"/>
      <c r="M19" s="1467" t="s">
        <v>48</v>
      </c>
      <c r="N19" s="1468"/>
      <c r="O19" s="1468"/>
      <c r="P19" s="1468"/>
      <c r="Q19" s="1468"/>
      <c r="R19" s="1468"/>
      <c r="S19" s="1468"/>
      <c r="T19" s="1468"/>
      <c r="U19" s="1468"/>
      <c r="V19" s="1468"/>
      <c r="W19" s="1467" t="s">
        <v>49</v>
      </c>
      <c r="X19" s="1543"/>
    </row>
    <row r="20" spans="2:26" ht="15.75" thickBot="1" x14ac:dyDescent="0.3">
      <c r="B20" s="1280"/>
      <c r="C20" s="1286"/>
      <c r="D20" s="1287"/>
      <c r="E20" s="1287"/>
      <c r="F20" s="37" t="str">
        <f>N14</f>
        <v>ASPEVE</v>
      </c>
      <c r="G20" s="951"/>
      <c r="H20" s="31" t="s">
        <v>24</v>
      </c>
      <c r="I20" s="46"/>
      <c r="J20" s="6" t="str">
        <f>N11</f>
        <v>FOLGA</v>
      </c>
      <c r="K20" s="1621"/>
      <c r="L20" s="1571"/>
      <c r="M20" s="60"/>
      <c r="N20" s="1469" t="s">
        <v>0</v>
      </c>
      <c r="O20" s="1470"/>
      <c r="P20" s="61" t="s">
        <v>1</v>
      </c>
      <c r="Q20" s="62" t="s">
        <v>50</v>
      </c>
      <c r="R20" s="263" t="s">
        <v>51</v>
      </c>
      <c r="S20" s="1471" t="s">
        <v>52</v>
      </c>
      <c r="T20" s="1472"/>
      <c r="U20" s="1471" t="s">
        <v>53</v>
      </c>
      <c r="V20" s="1473"/>
      <c r="W20" s="64" t="s">
        <v>54</v>
      </c>
      <c r="X20" s="264" t="s">
        <v>0</v>
      </c>
    </row>
    <row r="21" spans="2:26" ht="15.75" thickBot="1" x14ac:dyDescent="0.3">
      <c r="B21" s="5">
        <f>B19+1</f>
        <v>10</v>
      </c>
      <c r="C21" s="927">
        <v>44274</v>
      </c>
      <c r="D21" s="23">
        <v>0.85416666666666663</v>
      </c>
      <c r="E21" s="23" t="s">
        <v>315</v>
      </c>
      <c r="F21" s="57" t="str">
        <f>N12</f>
        <v>VITÓRIA</v>
      </c>
      <c r="G21" s="110"/>
      <c r="H21" s="25" t="s">
        <v>24</v>
      </c>
      <c r="I21" s="110"/>
      <c r="J21" s="153" t="str">
        <f>N10</f>
        <v>JUVENTUDE</v>
      </c>
      <c r="K21" s="1621"/>
      <c r="L21" s="1571"/>
      <c r="M21" s="1123" t="s">
        <v>18</v>
      </c>
      <c r="N21" s="1481" t="str">
        <f t="shared" ref="N21:N30" si="1">N8</f>
        <v>SEDE</v>
      </c>
      <c r="O21" s="1481"/>
      <c r="P21" s="71"/>
      <c r="Q21" s="71"/>
      <c r="R21" s="265">
        <f>[5]Pontuação!$D$3</f>
        <v>0</v>
      </c>
      <c r="S21" s="1482">
        <f t="shared" ref="S21:S30" si="2">((P21*-1)+(Q21*-3))</f>
        <v>0</v>
      </c>
      <c r="T21" s="1482"/>
      <c r="U21" s="1460" t="e">
        <f t="shared" ref="U21:U30" si="3">S21/R21</f>
        <v>#DIV/0!</v>
      </c>
      <c r="V21" s="1460"/>
      <c r="W21" s="266" t="s">
        <v>56</v>
      </c>
      <c r="X21" s="267" t="str">
        <f>N27</f>
        <v>ASPEVE</v>
      </c>
    </row>
    <row r="22" spans="2:26" ht="15.75" customHeight="1" thickBot="1" x14ac:dyDescent="0.3">
      <c r="B22" s="260">
        <f>B21+1</f>
        <v>11</v>
      </c>
      <c r="C22" s="927">
        <v>44275</v>
      </c>
      <c r="D22" s="277">
        <v>0.66666666666666663</v>
      </c>
      <c r="E22" s="23" t="s">
        <v>315</v>
      </c>
      <c r="F22" s="268" t="str">
        <f>N9</f>
        <v>POTYGUAR</v>
      </c>
      <c r="G22" s="31"/>
      <c r="H22" s="31" t="s">
        <v>24</v>
      </c>
      <c r="I22" s="31"/>
      <c r="J22" s="1070" t="str">
        <f>N13</f>
        <v>PSG</v>
      </c>
      <c r="K22" s="1622"/>
      <c r="L22" s="1572"/>
      <c r="M22" s="1120" t="s">
        <v>20</v>
      </c>
      <c r="N22" s="1447" t="str">
        <f t="shared" si="1"/>
        <v>POTYGUAR</v>
      </c>
      <c r="O22" s="1447"/>
      <c r="P22" s="81"/>
      <c r="Q22" s="81"/>
      <c r="R22" s="81">
        <f>[5]Pontuação!$D$4</f>
        <v>0</v>
      </c>
      <c r="S22" s="1448">
        <f t="shared" si="2"/>
        <v>0</v>
      </c>
      <c r="T22" s="1448"/>
      <c r="U22" s="1446" t="e">
        <f t="shared" si="3"/>
        <v>#DIV/0!</v>
      </c>
      <c r="V22" s="1446"/>
      <c r="W22" s="269" t="s">
        <v>57</v>
      </c>
      <c r="X22" s="267" t="str">
        <f>N23</f>
        <v>JUVENTUDE</v>
      </c>
    </row>
    <row r="23" spans="2:26" ht="15.75" thickBot="1" x14ac:dyDescent="0.3">
      <c r="B23" s="270">
        <f>B22+1</f>
        <v>12</v>
      </c>
      <c r="C23" s="933">
        <v>44282</v>
      </c>
      <c r="D23" s="112">
        <v>0.66666666666666663</v>
      </c>
      <c r="E23" s="112" t="s">
        <v>315</v>
      </c>
      <c r="F23" s="1071" t="str">
        <f>N8</f>
        <v>SEDE</v>
      </c>
      <c r="G23" s="271"/>
      <c r="H23" s="272" t="s">
        <v>24</v>
      </c>
      <c r="I23" s="271"/>
      <c r="J23" s="1264" t="str">
        <f>N15</f>
        <v>JUVENTUS</v>
      </c>
      <c r="K23" s="1623"/>
      <c r="L23" s="1573"/>
      <c r="M23" s="1120" t="s">
        <v>319</v>
      </c>
      <c r="N23" s="1618" t="str">
        <f t="shared" si="1"/>
        <v>JUVENTUDE</v>
      </c>
      <c r="O23" s="1618"/>
      <c r="P23" s="81"/>
      <c r="Q23" s="81"/>
      <c r="R23" s="81">
        <f>[5]Pontuação!$D$5</f>
        <v>0</v>
      </c>
      <c r="S23" s="1448">
        <f t="shared" si="2"/>
        <v>0</v>
      </c>
      <c r="T23" s="1448"/>
      <c r="U23" s="1605" t="e">
        <f t="shared" si="3"/>
        <v>#DIV/0!</v>
      </c>
      <c r="V23" s="1605"/>
      <c r="W23" s="269" t="s">
        <v>58</v>
      </c>
      <c r="X23" s="267" t="str">
        <f>N29</f>
        <v>XAREU</v>
      </c>
    </row>
    <row r="24" spans="2:26" ht="15.75" customHeight="1" thickBot="1" x14ac:dyDescent="0.3">
      <c r="B24" s="273">
        <f>B23+1</f>
        <v>13</v>
      </c>
      <c r="C24" s="912">
        <v>44286</v>
      </c>
      <c r="D24" s="277">
        <v>0.85416666666666663</v>
      </c>
      <c r="E24" s="94" t="s">
        <v>315</v>
      </c>
      <c r="F24" s="1072" t="str">
        <f>N16</f>
        <v>XAREU</v>
      </c>
      <c r="G24" s="956"/>
      <c r="H24" s="78" t="s">
        <v>24</v>
      </c>
      <c r="I24" s="956"/>
      <c r="J24" s="1073" t="str">
        <f>N12</f>
        <v>VITÓRIA</v>
      </c>
      <c r="K24" s="1593" t="s">
        <v>46</v>
      </c>
      <c r="L24" s="1570"/>
      <c r="M24" s="1120" t="s">
        <v>320</v>
      </c>
      <c r="N24" s="1447" t="str">
        <f t="shared" si="1"/>
        <v>FOLGA</v>
      </c>
      <c r="O24" s="1447"/>
      <c r="P24" s="81"/>
      <c r="Q24" s="81"/>
      <c r="R24" s="81">
        <f>[5]Pontuação!$D$6</f>
        <v>0</v>
      </c>
      <c r="S24" s="1448">
        <f t="shared" si="2"/>
        <v>0</v>
      </c>
      <c r="T24" s="1448"/>
      <c r="U24" s="1446" t="e">
        <f t="shared" si="3"/>
        <v>#DIV/0!</v>
      </c>
      <c r="V24" s="1446"/>
      <c r="W24" s="274" t="s">
        <v>59</v>
      </c>
      <c r="X24" s="267" t="str">
        <f>N21</f>
        <v>SEDE</v>
      </c>
    </row>
    <row r="25" spans="2:26" ht="15" customHeight="1" thickBot="1" x14ac:dyDescent="0.3">
      <c r="B25" s="5">
        <f>B24+1</f>
        <v>14</v>
      </c>
      <c r="C25" s="927">
        <v>44295</v>
      </c>
      <c r="D25" s="23">
        <v>0.8125</v>
      </c>
      <c r="E25" s="23" t="s">
        <v>56</v>
      </c>
      <c r="F25" s="54" t="str">
        <f>N14</f>
        <v>ASPEVE</v>
      </c>
      <c r="G25" s="31"/>
      <c r="H25" s="31" t="s">
        <v>24</v>
      </c>
      <c r="I25" s="31"/>
      <c r="J25" s="21" t="str">
        <f>N9</f>
        <v>POTYGUAR</v>
      </c>
      <c r="K25" s="1594"/>
      <c r="L25" s="1571"/>
      <c r="M25" s="1120" t="s">
        <v>321</v>
      </c>
      <c r="N25" s="1447" t="str">
        <f t="shared" si="1"/>
        <v>VITÓRIA</v>
      </c>
      <c r="O25" s="1447"/>
      <c r="P25" s="81"/>
      <c r="Q25" s="81"/>
      <c r="R25" s="81">
        <f>[5]Pontuação!$D$7</f>
        <v>0</v>
      </c>
      <c r="S25" s="1448">
        <f t="shared" si="2"/>
        <v>0</v>
      </c>
      <c r="T25" s="1448"/>
      <c r="U25" s="1446" t="e">
        <f t="shared" si="3"/>
        <v>#DIV/0!</v>
      </c>
      <c r="V25" s="1446"/>
      <c r="W25" s="274" t="s">
        <v>61</v>
      </c>
      <c r="X25" s="267" t="str">
        <f>N30</f>
        <v>MACAU</v>
      </c>
    </row>
    <row r="26" spans="2:26" ht="15.75" thickBot="1" x14ac:dyDescent="0.3">
      <c r="B26" s="1280"/>
      <c r="C26" s="1286"/>
      <c r="D26" s="1287"/>
      <c r="E26" s="1287"/>
      <c r="F26" s="257" t="str">
        <f>N13</f>
        <v>PSG</v>
      </c>
      <c r="G26" s="46"/>
      <c r="H26" s="31" t="s">
        <v>24</v>
      </c>
      <c r="I26" s="46"/>
      <c r="J26" s="24" t="str">
        <f>N11</f>
        <v>FOLGA</v>
      </c>
      <c r="K26" s="1594"/>
      <c r="L26" s="1571"/>
      <c r="M26" s="1120" t="s">
        <v>322</v>
      </c>
      <c r="N26" s="1618" t="str">
        <f t="shared" si="1"/>
        <v>PSG</v>
      </c>
      <c r="O26" s="1618"/>
      <c r="P26" s="81">
        <f>1</f>
        <v>1</v>
      </c>
      <c r="Q26" s="81"/>
      <c r="R26" s="81">
        <f>[5]Pontuação!$D$8</f>
        <v>1</v>
      </c>
      <c r="S26" s="1448">
        <f t="shared" si="2"/>
        <v>-1</v>
      </c>
      <c r="T26" s="1448"/>
      <c r="U26" s="1605">
        <f t="shared" si="3"/>
        <v>-1</v>
      </c>
      <c r="V26" s="1605"/>
      <c r="W26" s="275" t="s">
        <v>62</v>
      </c>
      <c r="X26" s="267" t="str">
        <f>N24</f>
        <v>FOLGA</v>
      </c>
    </row>
    <row r="27" spans="2:26" ht="15.75" thickBot="1" x14ac:dyDescent="0.3">
      <c r="B27" s="5">
        <f>B25+1</f>
        <v>15</v>
      </c>
      <c r="C27" s="927">
        <v>44295</v>
      </c>
      <c r="D27" s="23">
        <v>0.875</v>
      </c>
      <c r="E27" s="23" t="s">
        <v>57</v>
      </c>
      <c r="F27" s="268" t="str">
        <f>N15</f>
        <v>JUVENTUS</v>
      </c>
      <c r="G27" s="46"/>
      <c r="H27" s="31" t="s">
        <v>24</v>
      </c>
      <c r="I27" s="46"/>
      <c r="J27" s="276" t="str">
        <f>N17</f>
        <v>MACAU</v>
      </c>
      <c r="K27" s="1594"/>
      <c r="L27" s="1572"/>
      <c r="M27" s="5" t="s">
        <v>327</v>
      </c>
      <c r="N27" s="1447" t="str">
        <f t="shared" si="1"/>
        <v>ASPEVE</v>
      </c>
      <c r="O27" s="1447"/>
      <c r="P27" s="81"/>
      <c r="Q27" s="81"/>
      <c r="R27" s="81">
        <f>[5]Pontuação!$D$9</f>
        <v>0</v>
      </c>
      <c r="S27" s="1448">
        <f t="shared" si="2"/>
        <v>0</v>
      </c>
      <c r="T27" s="1448"/>
      <c r="U27" s="1446" t="e">
        <f t="shared" si="3"/>
        <v>#DIV/0!</v>
      </c>
      <c r="V27" s="1446"/>
      <c r="W27" s="274" t="s">
        <v>63</v>
      </c>
      <c r="X27" s="267" t="str">
        <f>N22</f>
        <v>POTYGUAR</v>
      </c>
    </row>
    <row r="28" spans="2:26" ht="15.75" thickBot="1" x14ac:dyDescent="0.3">
      <c r="B28" s="260">
        <f>B27+1</f>
        <v>16</v>
      </c>
      <c r="C28" s="933">
        <v>44296</v>
      </c>
      <c r="D28" s="277">
        <v>0.65625</v>
      </c>
      <c r="E28" s="277" t="s">
        <v>56</v>
      </c>
      <c r="F28" s="1074" t="str">
        <f>N10</f>
        <v>JUVENTUDE</v>
      </c>
      <c r="G28" s="954"/>
      <c r="H28" s="31" t="s">
        <v>24</v>
      </c>
      <c r="I28" s="954"/>
      <c r="J28" s="1075" t="str">
        <f>N8</f>
        <v>SEDE</v>
      </c>
      <c r="K28" s="1595"/>
      <c r="L28" s="1573"/>
      <c r="M28" s="1124" t="s">
        <v>328</v>
      </c>
      <c r="N28" s="1614" t="str">
        <f t="shared" si="1"/>
        <v>JUVENTUS</v>
      </c>
      <c r="O28" s="1615"/>
      <c r="P28" s="81"/>
      <c r="Q28" s="81"/>
      <c r="R28" s="81">
        <f>[5]Pontuação!$D$10</f>
        <v>1</v>
      </c>
      <c r="S28" s="1616">
        <f t="shared" si="2"/>
        <v>0</v>
      </c>
      <c r="T28" s="1617"/>
      <c r="U28" s="1446">
        <f t="shared" si="3"/>
        <v>0</v>
      </c>
      <c r="V28" s="1446"/>
      <c r="W28" s="274" t="s">
        <v>64</v>
      </c>
      <c r="X28" s="267" t="str">
        <f>N26</f>
        <v>PSG</v>
      </c>
    </row>
    <row r="29" spans="2:26" ht="15" customHeight="1" thickBot="1" x14ac:dyDescent="0.3">
      <c r="B29" s="1281"/>
      <c r="C29" s="1288"/>
      <c r="D29" s="1289"/>
      <c r="E29" s="1289"/>
      <c r="F29" s="1076" t="str">
        <f>N11</f>
        <v>FOLGA</v>
      </c>
      <c r="G29" s="278"/>
      <c r="H29" s="1077" t="s">
        <v>24</v>
      </c>
      <c r="I29" s="278"/>
      <c r="J29" s="1078" t="str">
        <f>N12</f>
        <v>VITÓRIA</v>
      </c>
      <c r="K29" s="1587" t="s">
        <v>55</v>
      </c>
      <c r="L29" s="1570"/>
      <c r="M29" s="1124" t="s">
        <v>355</v>
      </c>
      <c r="N29" s="1601" t="str">
        <f t="shared" si="1"/>
        <v>XAREU</v>
      </c>
      <c r="O29" s="1602"/>
      <c r="P29" s="1079"/>
      <c r="Q29" s="1079"/>
      <c r="R29" s="81">
        <f>[5]Pontuação!$D$11</f>
        <v>0</v>
      </c>
      <c r="S29" s="1603">
        <f t="shared" si="2"/>
        <v>0</v>
      </c>
      <c r="T29" s="1604"/>
      <c r="U29" s="1605" t="e">
        <f t="shared" si="3"/>
        <v>#DIV/0!</v>
      </c>
      <c r="V29" s="1605"/>
      <c r="W29" s="1080" t="s">
        <v>344</v>
      </c>
      <c r="X29" s="1081" t="str">
        <f>N25</f>
        <v>VITÓRIA</v>
      </c>
    </row>
    <row r="30" spans="2:26" ht="15" customHeight="1" thickBot="1" x14ac:dyDescent="0.3">
      <c r="B30" s="5">
        <f>B28+1</f>
        <v>17</v>
      </c>
      <c r="C30" s="927">
        <v>44296</v>
      </c>
      <c r="D30" s="94">
        <v>0.72222222222222221</v>
      </c>
      <c r="E30" s="23" t="s">
        <v>57</v>
      </c>
      <c r="F30" s="173" t="str">
        <f>N17</f>
        <v>MACAU</v>
      </c>
      <c r="G30" s="110"/>
      <c r="H30" s="31" t="s">
        <v>24</v>
      </c>
      <c r="I30" s="110"/>
      <c r="J30" s="10" t="str">
        <f>N14</f>
        <v>ASPEVE</v>
      </c>
      <c r="K30" s="1588"/>
      <c r="L30" s="1571"/>
      <c r="M30" s="660" t="s">
        <v>356</v>
      </c>
      <c r="N30" s="1606" t="str">
        <f t="shared" si="1"/>
        <v>MACAU</v>
      </c>
      <c r="O30" s="1607"/>
      <c r="P30" s="279"/>
      <c r="Q30" s="279"/>
      <c r="R30" s="81">
        <f>[5]Pontuação!$D$12</f>
        <v>0</v>
      </c>
      <c r="S30" s="1608">
        <f t="shared" si="2"/>
        <v>0</v>
      </c>
      <c r="T30" s="1609"/>
      <c r="U30" s="1610" t="e">
        <f t="shared" si="3"/>
        <v>#DIV/0!</v>
      </c>
      <c r="V30" s="1610"/>
      <c r="W30" s="280" t="s">
        <v>345</v>
      </c>
      <c r="X30" s="1081" t="str">
        <f>N28</f>
        <v>JUVENTUS</v>
      </c>
    </row>
    <row r="31" spans="2:26" ht="15.75" thickBot="1" x14ac:dyDescent="0.3">
      <c r="B31" s="5">
        <f t="shared" ref="B31:B38" si="4">B30+1</f>
        <v>18</v>
      </c>
      <c r="C31" s="927">
        <v>44300</v>
      </c>
      <c r="D31" s="23">
        <v>0.8125</v>
      </c>
      <c r="E31" s="94" t="s">
        <v>56</v>
      </c>
      <c r="F31" s="24" t="str">
        <f>N8</f>
        <v>SEDE</v>
      </c>
      <c r="G31" s="46"/>
      <c r="H31" s="46" t="s">
        <v>24</v>
      </c>
      <c r="I31" s="46"/>
      <c r="J31" s="13" t="str">
        <f>N9</f>
        <v>POTYGUAR</v>
      </c>
      <c r="K31" s="1588"/>
      <c r="L31" s="1571"/>
      <c r="M31" s="1611" t="s">
        <v>66</v>
      </c>
      <c r="N31" s="1612"/>
      <c r="O31" s="1613"/>
      <c r="P31" s="106">
        <f>SUM(P21:P30)</f>
        <v>1</v>
      </c>
      <c r="Q31" s="107">
        <f>SUM(Q21:Q30)</f>
        <v>0</v>
      </c>
      <c r="R31" s="1082">
        <f>SUM(R21:R30)</f>
        <v>2</v>
      </c>
    </row>
    <row r="32" spans="2:26" x14ac:dyDescent="0.2">
      <c r="B32" s="256">
        <f t="shared" si="4"/>
        <v>19</v>
      </c>
      <c r="C32" s="927">
        <v>44300</v>
      </c>
      <c r="D32" s="23">
        <v>0.875</v>
      </c>
      <c r="E32" s="94" t="s">
        <v>57</v>
      </c>
      <c r="F32" s="37" t="str">
        <f>N16</f>
        <v>XAREU</v>
      </c>
      <c r="G32" s="46"/>
      <c r="H32" s="46" t="s">
        <v>24</v>
      </c>
      <c r="I32" s="46"/>
      <c r="J32" s="1083" t="str">
        <f>N15</f>
        <v>JUVENTUS</v>
      </c>
      <c r="K32" s="1588"/>
      <c r="L32" s="1572"/>
      <c r="N32" s="109"/>
      <c r="O32" s="33" t="s">
        <v>67</v>
      </c>
    </row>
    <row r="33" spans="2:23" ht="14.25" customHeight="1" thickBot="1" x14ac:dyDescent="0.25">
      <c r="B33" s="1084">
        <f t="shared" si="4"/>
        <v>20</v>
      </c>
      <c r="C33" s="933">
        <v>44303</v>
      </c>
      <c r="D33" s="112">
        <v>0.66666666666666663</v>
      </c>
      <c r="E33" s="112" t="s">
        <v>315</v>
      </c>
      <c r="F33" s="1085" t="str">
        <f>N13</f>
        <v>PSG</v>
      </c>
      <c r="G33" s="159"/>
      <c r="H33" s="49" t="s">
        <v>24</v>
      </c>
      <c r="I33" s="159"/>
      <c r="J33" s="1063" t="str">
        <f>N10</f>
        <v>JUVENTUDE</v>
      </c>
      <c r="K33" s="1589"/>
      <c r="L33" s="1573"/>
    </row>
    <row r="34" spans="2:23" ht="13.5" customHeight="1" thickBot="1" x14ac:dyDescent="0.3">
      <c r="B34" s="273">
        <f t="shared" si="4"/>
        <v>21</v>
      </c>
      <c r="C34" s="912">
        <v>44309</v>
      </c>
      <c r="D34" s="1086">
        <v>0.8125</v>
      </c>
      <c r="E34" s="1086" t="s">
        <v>56</v>
      </c>
      <c r="F34" s="77" t="str">
        <f>N14</f>
        <v>ASPEVE</v>
      </c>
      <c r="G34" s="262"/>
      <c r="H34" s="78" t="s">
        <v>24</v>
      </c>
      <c r="I34" s="262"/>
      <c r="J34" s="1068" t="str">
        <f>N16</f>
        <v>XAREU</v>
      </c>
      <c r="K34" s="1593" t="s">
        <v>60</v>
      </c>
      <c r="L34" s="1570"/>
      <c r="M34" s="1449" t="s">
        <v>68</v>
      </c>
      <c r="N34" s="1450"/>
      <c r="O34" s="1450"/>
      <c r="P34" s="1450"/>
      <c r="Q34" s="1450"/>
      <c r="R34" s="1450"/>
      <c r="S34" s="1451"/>
    </row>
    <row r="35" spans="2:23" ht="13.5" thickBot="1" x14ac:dyDescent="0.25">
      <c r="B35" s="5">
        <f t="shared" si="4"/>
        <v>22</v>
      </c>
      <c r="C35" s="927">
        <v>44309</v>
      </c>
      <c r="D35" s="23">
        <v>0.875</v>
      </c>
      <c r="E35" s="23" t="s">
        <v>57</v>
      </c>
      <c r="F35" s="268" t="str">
        <f>N12</f>
        <v>VITÓRIA</v>
      </c>
      <c r="G35" s="46"/>
      <c r="H35" s="31" t="s">
        <v>24</v>
      </c>
      <c r="I35" s="262"/>
      <c r="J35" s="24" t="str">
        <f>N17</f>
        <v>MACAU</v>
      </c>
      <c r="K35" s="1594"/>
      <c r="L35" s="1571"/>
      <c r="M35" s="1452" t="s">
        <v>122</v>
      </c>
      <c r="N35" s="1453"/>
      <c r="O35" s="1453"/>
      <c r="P35" s="1454"/>
      <c r="Q35" s="1452" t="s">
        <v>72</v>
      </c>
      <c r="R35" s="1454"/>
      <c r="S35" s="121" t="s">
        <v>73</v>
      </c>
      <c r="W35" s="115"/>
    </row>
    <row r="36" spans="2:23" x14ac:dyDescent="0.2">
      <c r="B36" s="1280"/>
      <c r="C36" s="1286"/>
      <c r="D36" s="1287"/>
      <c r="E36" s="1287"/>
      <c r="F36" s="46" t="str">
        <f>N9</f>
        <v>POTYGUAR</v>
      </c>
      <c r="G36" s="46"/>
      <c r="H36" s="31" t="s">
        <v>24</v>
      </c>
      <c r="I36" s="262"/>
      <c r="J36" s="21" t="str">
        <f>N11</f>
        <v>FOLGA</v>
      </c>
      <c r="K36" s="1594"/>
      <c r="L36" s="1571"/>
      <c r="M36" s="1596" t="s">
        <v>366</v>
      </c>
      <c r="N36" s="1597"/>
      <c r="O36" s="1597"/>
      <c r="P36" s="1598"/>
      <c r="Q36" s="1599" t="s">
        <v>227</v>
      </c>
      <c r="R36" s="1600"/>
      <c r="S36" s="281">
        <f>3</f>
        <v>3</v>
      </c>
    </row>
    <row r="37" spans="2:23" x14ac:dyDescent="0.2">
      <c r="B37" s="5">
        <f>B35+1</f>
        <v>23</v>
      </c>
      <c r="C37" s="927">
        <v>44310</v>
      </c>
      <c r="D37" s="23">
        <v>0.66666666666666663</v>
      </c>
      <c r="E37" s="23" t="s">
        <v>315</v>
      </c>
      <c r="F37" s="257" t="str">
        <f>N15</f>
        <v>JUVENTUS</v>
      </c>
      <c r="G37" s="46"/>
      <c r="H37" s="31" t="s">
        <v>24</v>
      </c>
      <c r="I37" s="46"/>
      <c r="J37" s="173" t="str">
        <f>N10</f>
        <v>JUVENTUDE</v>
      </c>
      <c r="K37" s="1594"/>
      <c r="L37" s="1572"/>
      <c r="M37" s="1574" t="s">
        <v>367</v>
      </c>
      <c r="N37" s="1575"/>
      <c r="O37" s="1575"/>
      <c r="P37" s="1576"/>
      <c r="Q37" s="1579" t="s">
        <v>227</v>
      </c>
      <c r="R37" s="1379"/>
      <c r="S37" s="281">
        <f>1</f>
        <v>1</v>
      </c>
    </row>
    <row r="38" spans="2:23" ht="13.5" thickBot="1" x14ac:dyDescent="0.25">
      <c r="B38" s="5">
        <f t="shared" si="4"/>
        <v>24</v>
      </c>
      <c r="C38" s="933">
        <v>44316</v>
      </c>
      <c r="D38" s="277">
        <v>0.8125</v>
      </c>
      <c r="E38" s="277" t="s">
        <v>56</v>
      </c>
      <c r="F38" s="98" t="str">
        <f>N8</f>
        <v>SEDE</v>
      </c>
      <c r="G38" s="46"/>
      <c r="H38" s="31" t="s">
        <v>24</v>
      </c>
      <c r="I38" s="46"/>
      <c r="J38" s="282" t="str">
        <f>N13</f>
        <v>PSG</v>
      </c>
      <c r="K38" s="1595"/>
      <c r="L38" s="1573"/>
      <c r="M38" s="1574"/>
      <c r="N38" s="1575"/>
      <c r="O38" s="1575"/>
      <c r="P38" s="1576"/>
      <c r="Q38" s="1579"/>
      <c r="R38" s="1379"/>
      <c r="S38" s="281"/>
    </row>
    <row r="39" spans="2:23" ht="15" customHeight="1" x14ac:dyDescent="0.2">
      <c r="B39" s="1281"/>
      <c r="C39" s="1288"/>
      <c r="D39" s="1289"/>
      <c r="E39" s="1289"/>
      <c r="F39" s="1087" t="str">
        <f>N11</f>
        <v>FOLGA</v>
      </c>
      <c r="G39" s="957"/>
      <c r="H39" s="69" t="s">
        <v>24</v>
      </c>
      <c r="I39" s="957"/>
      <c r="J39" s="1088" t="str">
        <f>N16</f>
        <v>XAREU</v>
      </c>
      <c r="K39" s="1590" t="s">
        <v>65</v>
      </c>
      <c r="L39" s="1570"/>
      <c r="M39" s="1574"/>
      <c r="N39" s="1575"/>
      <c r="O39" s="1575"/>
      <c r="P39" s="1576"/>
      <c r="Q39" s="1579"/>
      <c r="R39" s="1379"/>
      <c r="S39" s="281"/>
    </row>
    <row r="40" spans="2:23" ht="13.5" customHeight="1" x14ac:dyDescent="0.2">
      <c r="B40" s="5">
        <f>B38+1</f>
        <v>25</v>
      </c>
      <c r="C40" s="927">
        <v>44316</v>
      </c>
      <c r="D40" s="23">
        <v>0.875</v>
      </c>
      <c r="E40" s="23" t="s">
        <v>57</v>
      </c>
      <c r="F40" s="155" t="str">
        <f>N17</f>
        <v>MACAU</v>
      </c>
      <c r="G40" s="59"/>
      <c r="H40" s="31" t="s">
        <v>24</v>
      </c>
      <c r="I40" s="59"/>
      <c r="J40" s="156" t="str">
        <f>N10</f>
        <v>JUVENTUDE</v>
      </c>
      <c r="K40" s="1591"/>
      <c r="L40" s="1571"/>
      <c r="M40" s="1574"/>
      <c r="N40" s="1575"/>
      <c r="O40" s="1575"/>
      <c r="P40" s="1576"/>
      <c r="Q40" s="1579"/>
      <c r="R40" s="1379"/>
      <c r="S40" s="281"/>
    </row>
    <row r="41" spans="2:23" x14ac:dyDescent="0.2">
      <c r="B41" s="5">
        <f t="shared" ref="B41:B44" si="5">B40+1</f>
        <v>26</v>
      </c>
      <c r="C41" s="927">
        <v>44323</v>
      </c>
      <c r="D41" s="23">
        <v>0.8125</v>
      </c>
      <c r="E41" s="23" t="s">
        <v>56</v>
      </c>
      <c r="F41" s="155" t="str">
        <f>N13</f>
        <v>PSG</v>
      </c>
      <c r="G41" s="59"/>
      <c r="H41" s="31" t="s">
        <v>24</v>
      </c>
      <c r="I41" s="46"/>
      <c r="J41" s="156" t="str">
        <f>N14</f>
        <v>ASPEVE</v>
      </c>
      <c r="K41" s="1591"/>
      <c r="L41" s="1571"/>
      <c r="M41" s="1574"/>
      <c r="N41" s="1575"/>
      <c r="O41" s="1575"/>
      <c r="P41" s="1576"/>
      <c r="Q41" s="1579"/>
      <c r="R41" s="1379"/>
      <c r="S41" s="281"/>
    </row>
    <row r="42" spans="2:23" x14ac:dyDescent="0.2">
      <c r="B42" s="5">
        <f t="shared" si="5"/>
        <v>27</v>
      </c>
      <c r="C42" s="927">
        <v>44323</v>
      </c>
      <c r="D42" s="23">
        <v>0.875</v>
      </c>
      <c r="E42" s="23" t="s">
        <v>57</v>
      </c>
      <c r="F42" s="155" t="str">
        <f>N12</f>
        <v>VITÓRIA</v>
      </c>
      <c r="G42" s="46"/>
      <c r="H42" s="31" t="s">
        <v>24</v>
      </c>
      <c r="I42" s="46"/>
      <c r="J42" s="156" t="str">
        <f>N8</f>
        <v>SEDE</v>
      </c>
      <c r="K42" s="1591"/>
      <c r="L42" s="1572"/>
      <c r="M42" s="1547"/>
      <c r="N42" s="1548"/>
      <c r="O42" s="1548"/>
      <c r="P42" s="1548"/>
      <c r="Q42" s="1415"/>
      <c r="R42" s="1415"/>
      <c r="S42" s="281"/>
    </row>
    <row r="43" spans="2:23" ht="13.5" thickBot="1" x14ac:dyDescent="0.25">
      <c r="B43" s="27">
        <f t="shared" si="5"/>
        <v>28</v>
      </c>
      <c r="C43" s="933">
        <v>44324</v>
      </c>
      <c r="D43" s="47">
        <v>0.66666666666666663</v>
      </c>
      <c r="E43" s="47" t="s">
        <v>315</v>
      </c>
      <c r="F43" s="1071" t="str">
        <f>N15</f>
        <v>JUVENTUS</v>
      </c>
      <c r="G43" s="1089"/>
      <c r="H43" s="49" t="s">
        <v>24</v>
      </c>
      <c r="I43" s="271"/>
      <c r="J43" s="1090" t="str">
        <f>N9</f>
        <v>POTYGUAR</v>
      </c>
      <c r="K43" s="1592"/>
      <c r="L43" s="1573"/>
      <c r="M43" s="1547"/>
      <c r="N43" s="1548"/>
      <c r="O43" s="1548"/>
      <c r="P43" s="1548"/>
      <c r="Q43" s="1415"/>
      <c r="R43" s="1415"/>
      <c r="S43" s="281"/>
    </row>
    <row r="44" spans="2:23" x14ac:dyDescent="0.2">
      <c r="B44" s="261">
        <f t="shared" si="5"/>
        <v>29</v>
      </c>
      <c r="C44" s="912">
        <v>44328</v>
      </c>
      <c r="D44" s="68">
        <v>0.8125</v>
      </c>
      <c r="E44" s="68" t="s">
        <v>56</v>
      </c>
      <c r="F44" s="1087" t="str">
        <f>N10</f>
        <v>JUVENTUDE</v>
      </c>
      <c r="G44" s="284"/>
      <c r="H44" s="69" t="s">
        <v>24</v>
      </c>
      <c r="I44" s="1091"/>
      <c r="J44" s="1088" t="str">
        <f>N16</f>
        <v>XAREU</v>
      </c>
      <c r="K44" s="1562" t="s">
        <v>81</v>
      </c>
      <c r="L44" s="1570"/>
      <c r="M44" s="1547"/>
      <c r="N44" s="1548"/>
      <c r="O44" s="1548"/>
      <c r="P44" s="1548"/>
      <c r="Q44" s="1415"/>
      <c r="R44" s="1415"/>
      <c r="S44" s="281"/>
    </row>
    <row r="45" spans="2:23" ht="15" customHeight="1" x14ac:dyDescent="0.2">
      <c r="B45" s="1280"/>
      <c r="C45" s="1286"/>
      <c r="D45" s="1287"/>
      <c r="E45" s="1287"/>
      <c r="F45" s="155" t="str">
        <f>N8</f>
        <v>SEDE</v>
      </c>
      <c r="G45" s="46"/>
      <c r="H45" s="31" t="s">
        <v>24</v>
      </c>
      <c r="I45" s="46"/>
      <c r="J45" s="156" t="str">
        <f>N11</f>
        <v>FOLGA</v>
      </c>
      <c r="K45" s="1563"/>
      <c r="L45" s="1571"/>
      <c r="M45" s="1547"/>
      <c r="N45" s="1548"/>
      <c r="O45" s="1548"/>
      <c r="P45" s="1548"/>
      <c r="Q45" s="1415"/>
      <c r="R45" s="1415"/>
      <c r="S45" s="281"/>
    </row>
    <row r="46" spans="2:23" ht="15.75" customHeight="1" x14ac:dyDescent="0.2">
      <c r="B46" s="5">
        <f>B44+1</f>
        <v>30</v>
      </c>
      <c r="C46" s="927">
        <v>44328</v>
      </c>
      <c r="D46" s="23">
        <v>0.875</v>
      </c>
      <c r="E46" s="94" t="s">
        <v>57</v>
      </c>
      <c r="F46" s="155" t="str">
        <f>N13</f>
        <v>PSG</v>
      </c>
      <c r="G46" s="46"/>
      <c r="H46" s="31" t="s">
        <v>24</v>
      </c>
      <c r="I46" s="46"/>
      <c r="J46" s="156" t="str">
        <f>N12</f>
        <v>VITÓRIA</v>
      </c>
      <c r="K46" s="1563"/>
      <c r="L46" s="1571"/>
      <c r="M46" s="1547"/>
      <c r="N46" s="1548"/>
      <c r="O46" s="1548"/>
      <c r="P46" s="1548"/>
      <c r="Q46" s="1415"/>
      <c r="R46" s="1415"/>
      <c r="S46" s="281"/>
    </row>
    <row r="47" spans="2:23" ht="15" customHeight="1" x14ac:dyDescent="0.2">
      <c r="B47" s="5">
        <f>B46+1</f>
        <v>31</v>
      </c>
      <c r="C47" s="927">
        <v>44331</v>
      </c>
      <c r="D47" s="23">
        <v>0.65625</v>
      </c>
      <c r="E47" s="23" t="s">
        <v>56</v>
      </c>
      <c r="F47" s="155" t="str">
        <f>N9</f>
        <v>POTYGUAR</v>
      </c>
      <c r="G47" s="31"/>
      <c r="H47" s="31" t="s">
        <v>24</v>
      </c>
      <c r="I47" s="31"/>
      <c r="J47" s="156" t="str">
        <f>N17</f>
        <v>MACAU</v>
      </c>
      <c r="K47" s="1563"/>
      <c r="L47" s="1571"/>
      <c r="M47" s="1547"/>
      <c r="N47" s="1548"/>
      <c r="O47" s="1548"/>
      <c r="P47" s="1548"/>
      <c r="Q47" s="1415"/>
      <c r="R47" s="1415"/>
      <c r="S47" s="281"/>
    </row>
    <row r="48" spans="2:23" ht="15.75" customHeight="1" thickBot="1" x14ac:dyDescent="0.25">
      <c r="B48" s="27">
        <f>B47+1</f>
        <v>32</v>
      </c>
      <c r="C48" s="933">
        <v>44331</v>
      </c>
      <c r="D48" s="112">
        <v>0.72222222222222221</v>
      </c>
      <c r="E48" s="112" t="s">
        <v>57</v>
      </c>
      <c r="F48" s="1071" t="str">
        <f>N14</f>
        <v>ASPEVE</v>
      </c>
      <c r="G48" s="159"/>
      <c r="H48" s="49" t="s">
        <v>24</v>
      </c>
      <c r="I48" s="159"/>
      <c r="J48" s="1090" t="str">
        <f>N15</f>
        <v>JUVENTUS</v>
      </c>
      <c r="K48" s="1564"/>
      <c r="L48" s="1571"/>
      <c r="M48" s="1574"/>
      <c r="N48" s="1575"/>
      <c r="O48" s="1575"/>
      <c r="P48" s="1576"/>
      <c r="Q48" s="1579"/>
      <c r="R48" s="1379"/>
      <c r="S48" s="281"/>
    </row>
    <row r="49" spans="2:21" x14ac:dyDescent="0.2">
      <c r="B49" s="1281"/>
      <c r="C49" s="1288"/>
      <c r="D49" s="1289"/>
      <c r="E49" s="1289"/>
      <c r="F49" s="16" t="str">
        <f>N17</f>
        <v>MACAU</v>
      </c>
      <c r="G49" s="40"/>
      <c r="H49" s="17" t="s">
        <v>24</v>
      </c>
      <c r="I49" s="40"/>
      <c r="J49" s="42" t="str">
        <f>N11</f>
        <v>FOLGA</v>
      </c>
      <c r="K49" s="1587" t="s">
        <v>82</v>
      </c>
      <c r="L49" s="1092"/>
      <c r="M49" s="1547"/>
      <c r="N49" s="1548"/>
      <c r="O49" s="1548"/>
      <c r="P49" s="1548"/>
      <c r="Q49" s="1415"/>
      <c r="R49" s="1415"/>
      <c r="S49" s="281"/>
      <c r="T49" s="952"/>
    </row>
    <row r="50" spans="2:21" x14ac:dyDescent="0.2">
      <c r="B50" s="5">
        <f>B48+1</f>
        <v>33</v>
      </c>
      <c r="C50" s="927">
        <v>44337</v>
      </c>
      <c r="D50" s="23">
        <v>0.8125</v>
      </c>
      <c r="E50" s="23" t="s">
        <v>56</v>
      </c>
      <c r="F50" s="155" t="str">
        <f>N15</f>
        <v>JUVENTUS</v>
      </c>
      <c r="G50" s="31"/>
      <c r="H50" s="31" t="s">
        <v>24</v>
      </c>
      <c r="I50" s="31"/>
      <c r="J50" s="156" t="str">
        <f>N12</f>
        <v>VITÓRIA</v>
      </c>
      <c r="K50" s="1588"/>
      <c r="L50" s="1092"/>
      <c r="M50" s="1574"/>
      <c r="N50" s="1575"/>
      <c r="O50" s="1575"/>
      <c r="P50" s="1576"/>
      <c r="Q50" s="1579"/>
      <c r="R50" s="1379"/>
      <c r="S50" s="281"/>
      <c r="T50" s="952"/>
    </row>
    <row r="51" spans="2:21" x14ac:dyDescent="0.2">
      <c r="B51" s="254">
        <f t="shared" ref="B51:B56" si="6">B50+1</f>
        <v>34</v>
      </c>
      <c r="C51" s="927">
        <v>44337</v>
      </c>
      <c r="D51" s="1086">
        <v>0.875</v>
      </c>
      <c r="E51" s="1086" t="s">
        <v>57</v>
      </c>
      <c r="F51" s="77" t="str">
        <f>N16</f>
        <v>XAREU</v>
      </c>
      <c r="G51" s="84"/>
      <c r="H51" s="84" t="s">
        <v>24</v>
      </c>
      <c r="I51" s="84"/>
      <c r="J51" s="167" t="str">
        <f>N13</f>
        <v>PSG</v>
      </c>
      <c r="K51" s="1588"/>
      <c r="L51" s="1092"/>
      <c r="M51" s="1547"/>
      <c r="N51" s="1548"/>
      <c r="O51" s="1548"/>
      <c r="P51" s="1548"/>
      <c r="Q51" s="1415"/>
      <c r="R51" s="1415"/>
      <c r="S51" s="281"/>
    </row>
    <row r="52" spans="2:21" ht="13.5" thickBot="1" x14ac:dyDescent="0.25">
      <c r="B52" s="5">
        <f t="shared" si="6"/>
        <v>35</v>
      </c>
      <c r="C52" s="927">
        <v>44338</v>
      </c>
      <c r="D52" s="23">
        <v>0.65625</v>
      </c>
      <c r="E52" s="23" t="s">
        <v>56</v>
      </c>
      <c r="F52" s="155" t="str">
        <f>N8</f>
        <v>SEDE</v>
      </c>
      <c r="G52" s="46"/>
      <c r="H52" s="31" t="s">
        <v>24</v>
      </c>
      <c r="I52" s="46"/>
      <c r="J52" s="156" t="str">
        <f>N14</f>
        <v>ASPEVE</v>
      </c>
      <c r="K52" s="1588"/>
      <c r="L52" s="1093"/>
      <c r="M52" s="1547"/>
      <c r="N52" s="1548"/>
      <c r="O52" s="1548"/>
      <c r="P52" s="1548"/>
      <c r="Q52" s="1415"/>
      <c r="R52" s="1415"/>
      <c r="S52" s="281"/>
    </row>
    <row r="53" spans="2:21" ht="13.5" thickBot="1" x14ac:dyDescent="0.25">
      <c r="B53" s="27">
        <f t="shared" si="6"/>
        <v>36</v>
      </c>
      <c r="C53" s="933">
        <v>44338</v>
      </c>
      <c r="D53" s="112">
        <v>0.66666666666666663</v>
      </c>
      <c r="E53" s="112" t="s">
        <v>57</v>
      </c>
      <c r="F53" s="1071" t="str">
        <f>N9</f>
        <v>POTYGUAR</v>
      </c>
      <c r="G53" s="159"/>
      <c r="H53" s="49" t="s">
        <v>24</v>
      </c>
      <c r="I53" s="159"/>
      <c r="J53" s="1090" t="str">
        <f>N10</f>
        <v>JUVENTUDE</v>
      </c>
      <c r="K53" s="1589"/>
      <c r="L53" s="1094"/>
      <c r="M53" s="1547"/>
      <c r="N53" s="1548"/>
      <c r="O53" s="1548"/>
      <c r="P53" s="1548"/>
      <c r="Q53" s="1415"/>
      <c r="R53" s="1415"/>
      <c r="S53" s="281"/>
    </row>
    <row r="54" spans="2:21" ht="18" customHeight="1" thickBot="1" x14ac:dyDescent="0.25">
      <c r="B54" s="1546" t="s">
        <v>359</v>
      </c>
      <c r="C54" s="1545"/>
      <c r="D54" s="1545"/>
      <c r="E54" s="1545"/>
      <c r="F54" s="1545"/>
      <c r="G54" s="1545"/>
      <c r="H54" s="1545"/>
      <c r="I54" s="1545"/>
      <c r="J54" s="1545"/>
      <c r="K54" s="1545"/>
      <c r="L54" s="1177"/>
      <c r="M54" s="1547"/>
      <c r="N54" s="1548"/>
      <c r="O54" s="1548"/>
      <c r="P54" s="1548"/>
      <c r="Q54" s="1415"/>
      <c r="R54" s="1415"/>
      <c r="S54" s="281"/>
    </row>
    <row r="55" spans="2:21" ht="26.25" thickBot="1" x14ac:dyDescent="0.25">
      <c r="B55" s="1188">
        <f>B53+1</f>
        <v>37</v>
      </c>
      <c r="C55" s="969">
        <v>44344</v>
      </c>
      <c r="D55" s="1185">
        <v>0.8125</v>
      </c>
      <c r="E55" s="1185" t="s">
        <v>56</v>
      </c>
      <c r="F55" s="970" t="s">
        <v>205</v>
      </c>
      <c r="G55" s="572"/>
      <c r="H55" s="572" t="s">
        <v>24</v>
      </c>
      <c r="I55" s="572"/>
      <c r="J55" s="558" t="s">
        <v>206</v>
      </c>
      <c r="K55" s="1577" t="s">
        <v>123</v>
      </c>
      <c r="M55" s="1547"/>
      <c r="N55" s="1548"/>
      <c r="O55" s="1548"/>
      <c r="P55" s="1548"/>
      <c r="Q55" s="1415"/>
      <c r="R55" s="1415"/>
      <c r="S55" s="281"/>
    </row>
    <row r="56" spans="2:21" ht="26.25" thickBot="1" x14ac:dyDescent="0.25">
      <c r="B56" s="1189">
        <f t="shared" si="6"/>
        <v>38</v>
      </c>
      <c r="C56" s="971">
        <v>44344</v>
      </c>
      <c r="D56" s="972">
        <v>0.875</v>
      </c>
      <c r="E56" s="972" t="s">
        <v>57</v>
      </c>
      <c r="F56" s="973" t="s">
        <v>220</v>
      </c>
      <c r="G56" s="589"/>
      <c r="H56" s="589" t="s">
        <v>24</v>
      </c>
      <c r="I56" s="589"/>
      <c r="J56" s="974" t="s">
        <v>217</v>
      </c>
      <c r="K56" s="1578"/>
      <c r="L56" s="950"/>
      <c r="M56" s="1547"/>
      <c r="N56" s="1548"/>
      <c r="O56" s="1548"/>
      <c r="P56" s="1548"/>
      <c r="Q56" s="1415"/>
      <c r="R56" s="1415"/>
      <c r="S56" s="281"/>
    </row>
    <row r="57" spans="2:21" ht="15.75" customHeight="1" thickBot="1" x14ac:dyDescent="0.25">
      <c r="B57" s="1546" t="s">
        <v>360</v>
      </c>
      <c r="C57" s="1545"/>
      <c r="D57" s="1545"/>
      <c r="E57" s="1545"/>
      <c r="F57" s="1545"/>
      <c r="G57" s="1545"/>
      <c r="H57" s="1545"/>
      <c r="I57" s="1545"/>
      <c r="J57" s="1545"/>
      <c r="K57" s="1545"/>
      <c r="L57" s="1178"/>
      <c r="M57" s="1547"/>
      <c r="N57" s="1548"/>
      <c r="O57" s="1548"/>
      <c r="P57" s="1548"/>
      <c r="Q57" s="1415"/>
      <c r="R57" s="1415"/>
      <c r="S57" s="281"/>
    </row>
    <row r="58" spans="2:21" ht="24.75" customHeight="1" thickBot="1" x14ac:dyDescent="0.25">
      <c r="B58" s="198">
        <f>B56+1</f>
        <v>39</v>
      </c>
      <c r="C58" s="966">
        <v>44351</v>
      </c>
      <c r="D58" s="201">
        <v>0.85416666666666663</v>
      </c>
      <c r="E58" s="201" t="s">
        <v>315</v>
      </c>
      <c r="F58" s="967" t="s">
        <v>346</v>
      </c>
      <c r="G58" s="200"/>
      <c r="H58" s="200" t="s">
        <v>24</v>
      </c>
      <c r="I58" s="200"/>
      <c r="J58" s="968" t="s">
        <v>347</v>
      </c>
      <c r="K58" s="1095" t="s">
        <v>124</v>
      </c>
      <c r="L58" s="1570"/>
      <c r="M58" s="1547"/>
      <c r="N58" s="1548"/>
      <c r="O58" s="1548"/>
      <c r="P58" s="1548"/>
      <c r="Q58" s="1415"/>
      <c r="R58" s="1415"/>
      <c r="S58" s="281"/>
    </row>
    <row r="59" spans="2:21" ht="13.5" thickBot="1" x14ac:dyDescent="0.25">
      <c r="B59" s="1581" t="s">
        <v>363</v>
      </c>
      <c r="C59" s="1582"/>
      <c r="D59" s="1582"/>
      <c r="E59" s="1582"/>
      <c r="F59" s="1582"/>
      <c r="G59" s="1582"/>
      <c r="H59" s="1582"/>
      <c r="I59" s="1582"/>
      <c r="J59" s="1582"/>
      <c r="K59" s="1583"/>
      <c r="L59" s="1580"/>
      <c r="M59" s="1547"/>
      <c r="N59" s="1548"/>
      <c r="O59" s="1548"/>
      <c r="P59" s="1548"/>
      <c r="Q59" s="1415"/>
      <c r="R59" s="1415"/>
      <c r="S59" s="281"/>
    </row>
    <row r="60" spans="2:21" ht="20.25" customHeight="1" thickBot="1" x14ac:dyDescent="0.25">
      <c r="B60" s="1584" t="s">
        <v>79</v>
      </c>
      <c r="C60" s="1585"/>
      <c r="D60" s="1585"/>
      <c r="E60" s="1585"/>
      <c r="F60" s="1585"/>
      <c r="G60" s="1585"/>
      <c r="H60" s="1585"/>
      <c r="I60" s="1585"/>
      <c r="J60" s="1585"/>
      <c r="K60" s="1586"/>
      <c r="L60" s="1572"/>
      <c r="M60" s="1547"/>
      <c r="N60" s="1548"/>
      <c r="O60" s="1548"/>
      <c r="P60" s="1548"/>
      <c r="Q60" s="1415"/>
      <c r="R60" s="1415"/>
      <c r="S60" s="281"/>
      <c r="T60" s="287"/>
      <c r="U60" s="287"/>
    </row>
    <row r="61" spans="2:21" ht="14.25" customHeight="1" thickBot="1" x14ac:dyDescent="0.25">
      <c r="B61" s="285" t="s">
        <v>14</v>
      </c>
      <c r="C61" s="608" t="s">
        <v>15</v>
      </c>
      <c r="D61" s="608" t="s">
        <v>16</v>
      </c>
      <c r="E61" s="608" t="s">
        <v>17</v>
      </c>
      <c r="F61" s="608" t="s">
        <v>18</v>
      </c>
      <c r="G61" s="608"/>
      <c r="H61" s="608" t="s">
        <v>19</v>
      </c>
      <c r="I61" s="608"/>
      <c r="J61" s="608" t="s">
        <v>20</v>
      </c>
      <c r="K61" s="286" t="s">
        <v>21</v>
      </c>
      <c r="L61" s="1572"/>
      <c r="M61" s="1574"/>
      <c r="N61" s="1575"/>
      <c r="O61" s="1575"/>
      <c r="P61" s="1576"/>
      <c r="Q61" s="1579"/>
      <c r="R61" s="1379"/>
      <c r="S61" s="281"/>
      <c r="T61" s="287"/>
      <c r="U61" s="287"/>
    </row>
    <row r="62" spans="2:21" ht="15.75" customHeight="1" thickBot="1" x14ac:dyDescent="0.25">
      <c r="B62" s="2">
        <f>B58+1</f>
        <v>40</v>
      </c>
      <c r="C62" s="912">
        <v>44398</v>
      </c>
      <c r="D62" s="15">
        <v>0.8125</v>
      </c>
      <c r="E62" s="15" t="s">
        <v>56</v>
      </c>
      <c r="F62" s="16" t="str">
        <f>N13</f>
        <v>PSG</v>
      </c>
      <c r="G62" s="40"/>
      <c r="H62" s="17" t="s">
        <v>24</v>
      </c>
      <c r="I62" s="40"/>
      <c r="J62" s="42" t="str">
        <f>N15</f>
        <v>JUVENTUS</v>
      </c>
      <c r="K62" s="1562" t="s">
        <v>84</v>
      </c>
      <c r="L62" s="1573"/>
      <c r="M62" s="1547"/>
      <c r="N62" s="1548"/>
      <c r="O62" s="1548"/>
      <c r="P62" s="1548"/>
      <c r="Q62" s="1415"/>
      <c r="R62" s="1415"/>
      <c r="S62" s="281"/>
    </row>
    <row r="63" spans="2:21" ht="15" customHeight="1" x14ac:dyDescent="0.2">
      <c r="B63" s="1280"/>
      <c r="C63" s="1286"/>
      <c r="D63" s="1287"/>
      <c r="E63" s="1287"/>
      <c r="F63" s="155" t="str">
        <f>N11</f>
        <v>FOLGA</v>
      </c>
      <c r="G63" s="46"/>
      <c r="H63" s="31" t="s">
        <v>24</v>
      </c>
      <c r="I63" s="46"/>
      <c r="J63" s="156" t="str">
        <f>N10</f>
        <v>JUVENTUDE</v>
      </c>
      <c r="K63" s="1563"/>
      <c r="L63" s="1570"/>
      <c r="M63" s="1547"/>
      <c r="N63" s="1548"/>
      <c r="O63" s="1548"/>
      <c r="P63" s="1548"/>
      <c r="Q63" s="1415"/>
      <c r="R63" s="1415"/>
      <c r="S63" s="281"/>
    </row>
    <row r="64" spans="2:21" ht="15" customHeight="1" x14ac:dyDescent="0.2">
      <c r="B64" s="5">
        <f>B62+1</f>
        <v>41</v>
      </c>
      <c r="C64" s="927">
        <v>44400</v>
      </c>
      <c r="D64" s="94">
        <v>0.8125</v>
      </c>
      <c r="E64" s="94" t="s">
        <v>56</v>
      </c>
      <c r="F64" s="155" t="str">
        <f>N17</f>
        <v>MACAU</v>
      </c>
      <c r="G64" s="46"/>
      <c r="H64" s="31" t="s">
        <v>24</v>
      </c>
      <c r="I64" s="46"/>
      <c r="J64" s="156" t="str">
        <f>N8</f>
        <v>SEDE</v>
      </c>
      <c r="K64" s="1563"/>
      <c r="L64" s="1571"/>
      <c r="M64" s="1547"/>
      <c r="N64" s="1548"/>
      <c r="O64" s="1548"/>
      <c r="P64" s="1548"/>
      <c r="Q64" s="1415"/>
      <c r="R64" s="1415"/>
      <c r="S64" s="281"/>
    </row>
    <row r="65" spans="2:20" ht="15" customHeight="1" x14ac:dyDescent="0.2">
      <c r="B65" s="5">
        <f t="shared" ref="B65:B80" si="7">B64+1</f>
        <v>42</v>
      </c>
      <c r="C65" s="927">
        <v>44400</v>
      </c>
      <c r="D65" s="23">
        <v>0.875</v>
      </c>
      <c r="E65" s="23" t="s">
        <v>57</v>
      </c>
      <c r="F65" s="155" t="str">
        <f>N12</f>
        <v>VITÓRIA</v>
      </c>
      <c r="G65" s="46"/>
      <c r="H65" s="31" t="s">
        <v>24</v>
      </c>
      <c r="I65" s="46"/>
      <c r="J65" s="156" t="str">
        <f>N14</f>
        <v>ASPEVE</v>
      </c>
      <c r="K65" s="1563"/>
      <c r="L65" s="1571"/>
      <c r="M65" s="1547"/>
      <c r="N65" s="1548"/>
      <c r="O65" s="1548"/>
      <c r="P65" s="1548"/>
      <c r="Q65" s="1415"/>
      <c r="R65" s="1415"/>
      <c r="S65" s="281"/>
    </row>
    <row r="66" spans="2:20" ht="15" customHeight="1" thickBot="1" x14ac:dyDescent="0.25">
      <c r="B66" s="270">
        <f t="shared" si="7"/>
        <v>43</v>
      </c>
      <c r="C66" s="933">
        <v>44407</v>
      </c>
      <c r="D66" s="47">
        <v>0.875</v>
      </c>
      <c r="E66" s="47" t="s">
        <v>57</v>
      </c>
      <c r="F66" s="1097" t="str">
        <f>N16</f>
        <v>XAREU</v>
      </c>
      <c r="G66" s="1098"/>
      <c r="H66" s="1098" t="s">
        <v>24</v>
      </c>
      <c r="I66" s="1098"/>
      <c r="J66" s="1099" t="str">
        <f>N9</f>
        <v>POTYGUAR</v>
      </c>
      <c r="K66" s="1564"/>
      <c r="L66" s="1572"/>
      <c r="M66" s="1547"/>
      <c r="N66" s="1548"/>
      <c r="O66" s="1548"/>
      <c r="P66" s="1548"/>
      <c r="Q66" s="1415"/>
      <c r="R66" s="1415"/>
      <c r="S66" s="281"/>
    </row>
    <row r="67" spans="2:20" ht="15.75" customHeight="1" thickBot="1" x14ac:dyDescent="0.25">
      <c r="B67" s="2">
        <f>B66+1</f>
        <v>44</v>
      </c>
      <c r="C67" s="912">
        <v>44408</v>
      </c>
      <c r="D67" s="39">
        <v>0.66666666666666663</v>
      </c>
      <c r="E67" s="39" t="s">
        <v>315</v>
      </c>
      <c r="F67" s="16" t="str">
        <f>N17</f>
        <v>MACAU</v>
      </c>
      <c r="G67" s="17"/>
      <c r="H67" s="17" t="s">
        <v>24</v>
      </c>
      <c r="I67" s="17"/>
      <c r="J67" s="42" t="str">
        <f>N13</f>
        <v>PSG</v>
      </c>
      <c r="K67" s="1567" t="s">
        <v>86</v>
      </c>
      <c r="L67" s="1573"/>
      <c r="M67" s="1547"/>
      <c r="N67" s="1548"/>
      <c r="O67" s="1548"/>
      <c r="P67" s="1548"/>
      <c r="Q67" s="1415"/>
      <c r="R67" s="1415"/>
      <c r="S67" s="281"/>
    </row>
    <row r="68" spans="2:20" ht="15" customHeight="1" x14ac:dyDescent="0.2">
      <c r="B68" s="5">
        <f>B67+1</f>
        <v>45</v>
      </c>
      <c r="C68" s="927">
        <v>44412</v>
      </c>
      <c r="D68" s="23">
        <v>0.8125</v>
      </c>
      <c r="E68" s="23" t="s">
        <v>56</v>
      </c>
      <c r="F68" s="155" t="str">
        <f>N14</f>
        <v>ASPEVE</v>
      </c>
      <c r="G68" s="31"/>
      <c r="H68" s="31" t="s">
        <v>24</v>
      </c>
      <c r="I68" s="31"/>
      <c r="J68" s="156" t="str">
        <f>N10</f>
        <v>JUVENTUDE</v>
      </c>
      <c r="K68" s="1568"/>
      <c r="L68" s="1570"/>
      <c r="M68" s="1547"/>
      <c r="N68" s="1548"/>
      <c r="O68" s="1548"/>
      <c r="P68" s="1548"/>
      <c r="Q68" s="1415"/>
      <c r="R68" s="1415"/>
      <c r="S68" s="281"/>
    </row>
    <row r="69" spans="2:20" ht="15" customHeight="1" x14ac:dyDescent="0.2">
      <c r="B69" s="5">
        <f t="shared" ref="B69:B70" si="8">B68+1</f>
        <v>46</v>
      </c>
      <c r="C69" s="927">
        <v>44414</v>
      </c>
      <c r="D69" s="23">
        <v>0.8125</v>
      </c>
      <c r="E69" s="23" t="s">
        <v>56</v>
      </c>
      <c r="F69" s="155" t="str">
        <f>N9</f>
        <v>POTYGUAR</v>
      </c>
      <c r="G69" s="1181"/>
      <c r="H69" s="31" t="s">
        <v>24</v>
      </c>
      <c r="I69" s="46"/>
      <c r="J69" s="156" t="str">
        <f>N12</f>
        <v>VITÓRIA</v>
      </c>
      <c r="K69" s="1568"/>
      <c r="L69" s="1571"/>
      <c r="M69" s="1547"/>
      <c r="N69" s="1548"/>
      <c r="O69" s="1548"/>
      <c r="P69" s="1548"/>
      <c r="Q69" s="1415"/>
      <c r="R69" s="1415"/>
      <c r="S69" s="281"/>
    </row>
    <row r="70" spans="2:20" ht="15" customHeight="1" x14ac:dyDescent="0.2">
      <c r="B70" s="254">
        <f t="shared" si="8"/>
        <v>47</v>
      </c>
      <c r="C70" s="927">
        <v>44414</v>
      </c>
      <c r="D70" s="94">
        <v>0.875</v>
      </c>
      <c r="E70" s="94" t="s">
        <v>57</v>
      </c>
      <c r="F70" s="77" t="str">
        <f>N8</f>
        <v>SEDE</v>
      </c>
      <c r="G70" s="83"/>
      <c r="H70" s="84" t="s">
        <v>24</v>
      </c>
      <c r="I70" s="83"/>
      <c r="J70" s="167" t="str">
        <f>N16</f>
        <v>XAREU</v>
      </c>
      <c r="K70" s="1568"/>
      <c r="L70" s="1571"/>
      <c r="M70" s="1547"/>
      <c r="N70" s="1548"/>
      <c r="O70" s="1548"/>
      <c r="P70" s="1548"/>
      <c r="Q70" s="1415"/>
      <c r="R70" s="1415"/>
      <c r="S70" s="281"/>
    </row>
    <row r="71" spans="2:20" ht="15" customHeight="1" thickBot="1" x14ac:dyDescent="0.25">
      <c r="B71" s="1282"/>
      <c r="C71" s="1284"/>
      <c r="D71" s="1285"/>
      <c r="E71" s="1285"/>
      <c r="F71" s="1071" t="str">
        <f>N15</f>
        <v>JUVENTUS</v>
      </c>
      <c r="G71" s="159"/>
      <c r="H71" s="49" t="s">
        <v>24</v>
      </c>
      <c r="I71" s="159"/>
      <c r="J71" s="1090" t="str">
        <f>N11</f>
        <v>FOLGA</v>
      </c>
      <c r="K71" s="1569"/>
      <c r="L71" s="1572"/>
      <c r="M71" s="1547"/>
      <c r="N71" s="1548"/>
      <c r="O71" s="1548"/>
      <c r="P71" s="1548"/>
      <c r="Q71" s="1415"/>
      <c r="R71" s="1415"/>
      <c r="S71" s="281"/>
    </row>
    <row r="72" spans="2:20" ht="15.75" customHeight="1" thickBot="1" x14ac:dyDescent="0.25">
      <c r="B72" s="2">
        <f>B70+1</f>
        <v>48</v>
      </c>
      <c r="C72" s="912">
        <v>44419</v>
      </c>
      <c r="D72" s="39">
        <v>0.875</v>
      </c>
      <c r="E72" s="39" t="s">
        <v>57</v>
      </c>
      <c r="F72" s="155" t="str">
        <f>N13</f>
        <v>PSG</v>
      </c>
      <c r="G72" s="46"/>
      <c r="H72" s="31" t="s">
        <v>24</v>
      </c>
      <c r="I72" s="46"/>
      <c r="J72" s="156" t="str">
        <f>N9</f>
        <v>POTYGUAR</v>
      </c>
      <c r="K72" s="1562" t="s">
        <v>87</v>
      </c>
      <c r="L72" s="1573"/>
      <c r="M72" s="1547"/>
      <c r="N72" s="1548"/>
      <c r="O72" s="1548"/>
      <c r="P72" s="1548"/>
      <c r="Q72" s="1415"/>
      <c r="R72" s="1415"/>
      <c r="S72" s="281"/>
    </row>
    <row r="73" spans="2:20" ht="15" customHeight="1" x14ac:dyDescent="0.2">
      <c r="B73" s="5">
        <f>B72+1</f>
        <v>49</v>
      </c>
      <c r="C73" s="927">
        <v>44421</v>
      </c>
      <c r="D73" s="23">
        <v>0.8125</v>
      </c>
      <c r="E73" s="23" t="s">
        <v>56</v>
      </c>
      <c r="F73" s="16" t="str">
        <f>N10</f>
        <v>JUVENTUDE</v>
      </c>
      <c r="G73" s="40"/>
      <c r="H73" s="17" t="s">
        <v>24</v>
      </c>
      <c r="I73" s="40"/>
      <c r="J73" s="42" t="str">
        <f>N12</f>
        <v>VITÓRIA</v>
      </c>
      <c r="K73" s="1563"/>
      <c r="L73" s="1570"/>
      <c r="M73" s="1547"/>
      <c r="N73" s="1548"/>
      <c r="O73" s="1548"/>
      <c r="P73" s="1548"/>
      <c r="Q73" s="1415"/>
      <c r="R73" s="1415"/>
      <c r="S73" s="281"/>
    </row>
    <row r="74" spans="2:20" ht="15" customHeight="1" x14ac:dyDescent="0.2">
      <c r="B74" s="1280"/>
      <c r="C74" s="1286"/>
      <c r="D74" s="1290"/>
      <c r="E74" s="1290"/>
      <c r="F74" s="155" t="str">
        <f>N11</f>
        <v>FOLGA</v>
      </c>
      <c r="G74" s="46"/>
      <c r="H74" s="31" t="s">
        <v>24</v>
      </c>
      <c r="I74" s="46"/>
      <c r="J74" s="156" t="str">
        <f>N14</f>
        <v>ASPEVE</v>
      </c>
      <c r="K74" s="1563"/>
      <c r="L74" s="1571"/>
      <c r="M74" s="1547"/>
      <c r="N74" s="1548"/>
      <c r="O74" s="1548"/>
      <c r="P74" s="1548"/>
      <c r="Q74" s="1415"/>
      <c r="R74" s="1415"/>
      <c r="S74" s="281"/>
    </row>
    <row r="75" spans="2:20" ht="15" customHeight="1" x14ac:dyDescent="0.2">
      <c r="B75" s="5">
        <f>B73+1</f>
        <v>50</v>
      </c>
      <c r="C75" s="927">
        <v>44421</v>
      </c>
      <c r="D75" s="23">
        <v>0.875</v>
      </c>
      <c r="E75" s="23" t="s">
        <v>57</v>
      </c>
      <c r="F75" s="155" t="str">
        <f>N15</f>
        <v>JUVENTUS</v>
      </c>
      <c r="G75" s="31"/>
      <c r="H75" s="31" t="s">
        <v>24</v>
      </c>
      <c r="I75" s="31"/>
      <c r="J75" s="156" t="str">
        <f>N8</f>
        <v>SEDE</v>
      </c>
      <c r="K75" s="1563"/>
      <c r="L75" s="1571"/>
      <c r="M75" s="1547"/>
      <c r="N75" s="1548"/>
      <c r="O75" s="1548"/>
      <c r="P75" s="1548"/>
      <c r="Q75" s="1415"/>
      <c r="R75" s="1415"/>
      <c r="S75" s="281"/>
    </row>
    <row r="76" spans="2:20" ht="15" customHeight="1" thickBot="1" x14ac:dyDescent="0.25">
      <c r="B76" s="270">
        <f t="shared" si="7"/>
        <v>51</v>
      </c>
      <c r="C76" s="933">
        <v>44426</v>
      </c>
      <c r="D76" s="112">
        <v>0.8125</v>
      </c>
      <c r="E76" s="112" t="s">
        <v>56</v>
      </c>
      <c r="F76" s="1097" t="str">
        <f>N16</f>
        <v>XAREU</v>
      </c>
      <c r="G76" s="168"/>
      <c r="H76" s="1098" t="s">
        <v>24</v>
      </c>
      <c r="I76" s="168"/>
      <c r="J76" s="1099" t="str">
        <f>N17</f>
        <v>MACAU</v>
      </c>
      <c r="K76" s="1564"/>
      <c r="L76" s="1572"/>
      <c r="M76" s="1547"/>
      <c r="N76" s="1548"/>
      <c r="O76" s="1548"/>
      <c r="P76" s="1548"/>
      <c r="Q76" s="1415"/>
      <c r="R76" s="1415"/>
      <c r="S76" s="281"/>
    </row>
    <row r="77" spans="2:20" ht="15.75" customHeight="1" thickBot="1" x14ac:dyDescent="0.25">
      <c r="B77" s="1283"/>
      <c r="C77" s="1291"/>
      <c r="D77" s="1290"/>
      <c r="E77" s="1290"/>
      <c r="F77" s="155" t="str">
        <f>N11</f>
        <v>FOLGA</v>
      </c>
      <c r="G77" s="110"/>
      <c r="H77" s="25" t="s">
        <v>24</v>
      </c>
      <c r="I77" s="110"/>
      <c r="J77" s="156" t="str">
        <f>N13</f>
        <v>PSG</v>
      </c>
      <c r="K77" s="1567" t="s">
        <v>88</v>
      </c>
      <c r="L77" s="1573"/>
      <c r="M77" s="1547"/>
      <c r="N77" s="1548"/>
      <c r="O77" s="1548"/>
      <c r="P77" s="1548"/>
      <c r="Q77" s="1415"/>
      <c r="R77" s="1415"/>
      <c r="S77" s="281"/>
    </row>
    <row r="78" spans="2:20" ht="15" customHeight="1" x14ac:dyDescent="0.2">
      <c r="B78" s="5">
        <f>B76+1</f>
        <v>52</v>
      </c>
      <c r="C78" s="927">
        <v>44426</v>
      </c>
      <c r="D78" s="23">
        <v>0.875</v>
      </c>
      <c r="E78" s="23" t="s">
        <v>57</v>
      </c>
      <c r="F78" s="155" t="str">
        <f>N9</f>
        <v>POTYGUAR</v>
      </c>
      <c r="G78" s="55"/>
      <c r="H78" s="31" t="s">
        <v>24</v>
      </c>
      <c r="I78" s="31"/>
      <c r="J78" s="156" t="str">
        <f>N14</f>
        <v>ASPEVE</v>
      </c>
      <c r="K78" s="1568"/>
      <c r="L78" s="1570"/>
      <c r="M78" s="1547"/>
      <c r="N78" s="1548"/>
      <c r="O78" s="1548"/>
      <c r="P78" s="1548"/>
      <c r="Q78" s="1415"/>
      <c r="R78" s="1415"/>
      <c r="S78" s="281"/>
    </row>
    <row r="79" spans="2:20" ht="15" customHeight="1" x14ac:dyDescent="0.2">
      <c r="B79" s="5">
        <f t="shared" si="7"/>
        <v>53</v>
      </c>
      <c r="C79" s="927">
        <v>44428</v>
      </c>
      <c r="D79" s="23">
        <v>0.8125</v>
      </c>
      <c r="E79" s="23" t="s">
        <v>56</v>
      </c>
      <c r="F79" s="155" t="str">
        <f>N8</f>
        <v>SEDE</v>
      </c>
      <c r="G79" s="46"/>
      <c r="H79" s="31" t="s">
        <v>24</v>
      </c>
      <c r="I79" s="46"/>
      <c r="J79" s="156" t="str">
        <f>N10</f>
        <v>JUVENTUDE</v>
      </c>
      <c r="K79" s="1568"/>
      <c r="L79" s="1571"/>
      <c r="M79" s="1547"/>
      <c r="N79" s="1548"/>
      <c r="O79" s="1548"/>
      <c r="P79" s="1548"/>
      <c r="Q79" s="1415"/>
      <c r="R79" s="1415"/>
      <c r="S79" s="281"/>
      <c r="T79" s="9"/>
    </row>
    <row r="80" spans="2:20" ht="15" customHeight="1" x14ac:dyDescent="0.2">
      <c r="B80" s="5">
        <f t="shared" si="7"/>
        <v>54</v>
      </c>
      <c r="C80" s="927">
        <v>44433</v>
      </c>
      <c r="D80" s="94">
        <v>0.875</v>
      </c>
      <c r="E80" s="94" t="s">
        <v>57</v>
      </c>
      <c r="F80" s="155" t="str">
        <f>N17</f>
        <v>MACAU</v>
      </c>
      <c r="G80" s="951"/>
      <c r="H80" s="31" t="s">
        <v>24</v>
      </c>
      <c r="I80" s="46"/>
      <c r="J80" s="156" t="str">
        <f>N15</f>
        <v>JUVENTUS</v>
      </c>
      <c r="K80" s="1568"/>
      <c r="L80" s="1571"/>
      <c r="M80" s="1547"/>
      <c r="N80" s="1548"/>
      <c r="O80" s="1548"/>
      <c r="P80" s="1548"/>
      <c r="Q80" s="1415"/>
      <c r="R80" s="1415"/>
      <c r="S80" s="281"/>
    </row>
    <row r="81" spans="2:19" ht="15" customHeight="1" thickBot="1" x14ac:dyDescent="0.25">
      <c r="B81" s="270">
        <f>B80+1</f>
        <v>55</v>
      </c>
      <c r="C81" s="933">
        <v>44435</v>
      </c>
      <c r="D81" s="112">
        <v>0.8125</v>
      </c>
      <c r="E81" s="112" t="s">
        <v>56</v>
      </c>
      <c r="F81" s="1097" t="str">
        <f>N12</f>
        <v>VITÓRIA</v>
      </c>
      <c r="G81" s="168"/>
      <c r="H81" s="1098" t="s">
        <v>24</v>
      </c>
      <c r="I81" s="168"/>
      <c r="J81" s="1099" t="str">
        <f>N16</f>
        <v>XAREU</v>
      </c>
      <c r="K81" s="1569"/>
      <c r="L81" s="1572"/>
      <c r="M81" s="1547"/>
      <c r="N81" s="1548"/>
      <c r="O81" s="1548"/>
      <c r="P81" s="1548"/>
      <c r="Q81" s="1415"/>
      <c r="R81" s="1415"/>
      <c r="S81" s="281"/>
    </row>
    <row r="82" spans="2:19" ht="15.75" customHeight="1" thickBot="1" x14ac:dyDescent="0.25">
      <c r="B82" s="256">
        <f>B81+1</f>
        <v>56</v>
      </c>
      <c r="C82" s="912">
        <v>44435</v>
      </c>
      <c r="D82" s="94">
        <v>0.875</v>
      </c>
      <c r="E82" s="94" t="s">
        <v>57</v>
      </c>
      <c r="F82" s="155" t="str">
        <f>N9</f>
        <v>POTYGUAR</v>
      </c>
      <c r="G82" s="110"/>
      <c r="H82" s="25" t="s">
        <v>24</v>
      </c>
      <c r="I82" s="110"/>
      <c r="J82" s="155" t="str">
        <f>N8</f>
        <v>SEDE</v>
      </c>
      <c r="K82" s="1562" t="s">
        <v>348</v>
      </c>
      <c r="L82" s="1573"/>
      <c r="M82" s="1547"/>
      <c r="N82" s="1548"/>
      <c r="O82" s="1548"/>
      <c r="P82" s="1548"/>
      <c r="Q82" s="1415"/>
      <c r="R82" s="1415"/>
      <c r="S82" s="281"/>
    </row>
    <row r="83" spans="2:19" ht="15" customHeight="1" x14ac:dyDescent="0.2">
      <c r="B83" s="5">
        <f>B82+1</f>
        <v>57</v>
      </c>
      <c r="C83" s="927">
        <v>44440</v>
      </c>
      <c r="D83" s="23">
        <v>0.8125</v>
      </c>
      <c r="E83" s="23" t="s">
        <v>56</v>
      </c>
      <c r="F83" s="155" t="str">
        <f>N14</f>
        <v>ASPEVE</v>
      </c>
      <c r="G83" s="46"/>
      <c r="H83" s="31" t="s">
        <v>24</v>
      </c>
      <c r="I83" s="46"/>
      <c r="J83" s="155" t="str">
        <f>N17</f>
        <v>MACAU</v>
      </c>
      <c r="K83" s="1563"/>
      <c r="L83" s="1570"/>
      <c r="M83" s="1547"/>
      <c r="N83" s="1548"/>
      <c r="O83" s="1548"/>
      <c r="P83" s="1548"/>
      <c r="Q83" s="1415"/>
      <c r="R83" s="1415"/>
      <c r="S83" s="281"/>
    </row>
    <row r="84" spans="2:19" ht="15" customHeight="1" x14ac:dyDescent="0.2">
      <c r="B84" s="1280"/>
      <c r="C84" s="1286"/>
      <c r="D84" s="1287"/>
      <c r="E84" s="1287"/>
      <c r="F84" s="155" t="str">
        <f>N12</f>
        <v>VITÓRIA</v>
      </c>
      <c r="G84" s="46"/>
      <c r="H84" s="31" t="s">
        <v>24</v>
      </c>
      <c r="I84" s="46"/>
      <c r="J84" s="155" t="str">
        <f>N11</f>
        <v>FOLGA</v>
      </c>
      <c r="K84" s="1563"/>
      <c r="L84" s="1571"/>
      <c r="M84" s="1547"/>
      <c r="N84" s="1548"/>
      <c r="O84" s="1548"/>
      <c r="P84" s="1548"/>
      <c r="Q84" s="1415"/>
      <c r="R84" s="1415"/>
      <c r="S84" s="281"/>
    </row>
    <row r="85" spans="2:19" ht="15" customHeight="1" x14ac:dyDescent="0.2">
      <c r="B85" s="5">
        <f>B83+1</f>
        <v>58</v>
      </c>
      <c r="C85" s="927">
        <v>44440</v>
      </c>
      <c r="D85" s="94">
        <v>0.875</v>
      </c>
      <c r="E85" s="94" t="s">
        <v>57</v>
      </c>
      <c r="F85" s="155" t="str">
        <f>N10</f>
        <v>JUVENTUDE</v>
      </c>
      <c r="G85" s="46"/>
      <c r="H85" s="31" t="s">
        <v>24</v>
      </c>
      <c r="I85" s="46"/>
      <c r="J85" s="155" t="str">
        <f>N13</f>
        <v>PSG</v>
      </c>
      <c r="K85" s="1563"/>
      <c r="L85" s="1571"/>
      <c r="M85" s="1547"/>
      <c r="N85" s="1548"/>
      <c r="O85" s="1548"/>
      <c r="P85" s="1548"/>
      <c r="Q85" s="1415"/>
      <c r="R85" s="1415"/>
      <c r="S85" s="281"/>
    </row>
    <row r="86" spans="2:19" ht="15" customHeight="1" thickBot="1" x14ac:dyDescent="0.25">
      <c r="B86" s="258">
        <f t="shared" ref="B86:B103" si="9">B85+1</f>
        <v>59</v>
      </c>
      <c r="C86" s="933">
        <v>44442</v>
      </c>
      <c r="D86" s="112">
        <v>0.8125</v>
      </c>
      <c r="E86" s="112" t="s">
        <v>56</v>
      </c>
      <c r="F86" s="1096" t="str">
        <f>N15</f>
        <v>JUVENTUS</v>
      </c>
      <c r="G86" s="259"/>
      <c r="H86" s="255" t="s">
        <v>24</v>
      </c>
      <c r="I86" s="259"/>
      <c r="J86" s="1096" t="str">
        <f>N16</f>
        <v>XAREU</v>
      </c>
      <c r="K86" s="1564"/>
      <c r="L86" s="1572"/>
      <c r="M86" s="1547"/>
      <c r="N86" s="1548"/>
      <c r="O86" s="1548"/>
      <c r="P86" s="1548"/>
      <c r="Q86" s="1415"/>
      <c r="R86" s="1415"/>
      <c r="S86" s="281"/>
    </row>
    <row r="87" spans="2:19" ht="15.75" customHeight="1" thickBot="1" x14ac:dyDescent="0.25">
      <c r="B87" s="1281"/>
      <c r="C87" s="1288"/>
      <c r="D87" s="1287"/>
      <c r="E87" s="1287"/>
      <c r="F87" s="16" t="str">
        <f>N11</f>
        <v>FOLGA</v>
      </c>
      <c r="G87" s="40"/>
      <c r="H87" s="17" t="s">
        <v>24</v>
      </c>
      <c r="I87" s="40"/>
      <c r="J87" s="42" t="str">
        <f>N9</f>
        <v>POTYGUAR</v>
      </c>
      <c r="K87" s="1567" t="s">
        <v>349</v>
      </c>
      <c r="L87" s="1573"/>
      <c r="M87" s="1547"/>
      <c r="N87" s="1548"/>
      <c r="O87" s="1548"/>
      <c r="P87" s="1548"/>
      <c r="Q87" s="1415"/>
      <c r="R87" s="1415"/>
      <c r="S87" s="281"/>
    </row>
    <row r="88" spans="2:19" ht="15" customHeight="1" x14ac:dyDescent="0.2">
      <c r="B88" s="5">
        <f>B86+1</f>
        <v>60</v>
      </c>
      <c r="C88" s="927">
        <v>44449</v>
      </c>
      <c r="D88" s="23">
        <v>0.8125</v>
      </c>
      <c r="E88" s="23" t="s">
        <v>56</v>
      </c>
      <c r="F88" s="155" t="str">
        <f>N17</f>
        <v>MACAU</v>
      </c>
      <c r="G88" s="46"/>
      <c r="H88" s="31" t="s">
        <v>24</v>
      </c>
      <c r="I88" s="46"/>
      <c r="J88" s="156" t="str">
        <f>N12</f>
        <v>VITÓRIA</v>
      </c>
      <c r="K88" s="1568"/>
      <c r="L88" s="1570"/>
      <c r="M88" s="1547"/>
      <c r="N88" s="1548"/>
      <c r="O88" s="1548"/>
      <c r="P88" s="1548"/>
      <c r="Q88" s="1415"/>
      <c r="R88" s="1415"/>
      <c r="S88" s="281"/>
    </row>
    <row r="89" spans="2:19" ht="15" customHeight="1" x14ac:dyDescent="0.2">
      <c r="B89" s="254">
        <f t="shared" si="9"/>
        <v>61</v>
      </c>
      <c r="C89" s="927">
        <v>44449</v>
      </c>
      <c r="D89" s="94">
        <v>0.875</v>
      </c>
      <c r="E89" s="94" t="s">
        <v>57</v>
      </c>
      <c r="F89" s="77" t="str">
        <f>N16</f>
        <v>XAREU</v>
      </c>
      <c r="G89" s="288"/>
      <c r="H89" s="84" t="s">
        <v>24</v>
      </c>
      <c r="I89" s="83"/>
      <c r="J89" s="167" t="str">
        <f>N14</f>
        <v>ASPEVE</v>
      </c>
      <c r="K89" s="1568"/>
      <c r="L89" s="1571"/>
      <c r="M89" s="1547"/>
      <c r="N89" s="1548"/>
      <c r="O89" s="1548"/>
      <c r="P89" s="1548"/>
      <c r="Q89" s="1415"/>
      <c r="R89" s="1415"/>
      <c r="S89" s="281"/>
    </row>
    <row r="90" spans="2:19" ht="15" customHeight="1" x14ac:dyDescent="0.2">
      <c r="B90" s="254">
        <f t="shared" si="9"/>
        <v>62</v>
      </c>
      <c r="C90" s="927">
        <v>44454</v>
      </c>
      <c r="D90" s="76">
        <v>0.85416666666666663</v>
      </c>
      <c r="E90" s="76" t="s">
        <v>315</v>
      </c>
      <c r="F90" s="77" t="str">
        <f>N13</f>
        <v>PSG</v>
      </c>
      <c r="G90" s="288"/>
      <c r="H90" s="84" t="s">
        <v>24</v>
      </c>
      <c r="I90" s="83"/>
      <c r="J90" s="167" t="str">
        <f>N8</f>
        <v>SEDE</v>
      </c>
      <c r="K90" s="1568"/>
      <c r="L90" s="1571"/>
      <c r="M90" s="1547"/>
      <c r="N90" s="1548"/>
      <c r="O90" s="1548"/>
      <c r="P90" s="1548"/>
      <c r="Q90" s="1415"/>
      <c r="R90" s="1415"/>
      <c r="S90" s="281"/>
    </row>
    <row r="91" spans="2:19" ht="15" customHeight="1" thickBot="1" x14ac:dyDescent="0.25">
      <c r="B91" s="270">
        <f t="shared" si="9"/>
        <v>63</v>
      </c>
      <c r="C91" s="933">
        <v>44456</v>
      </c>
      <c r="D91" s="112">
        <v>0.8125</v>
      </c>
      <c r="E91" s="112" t="s">
        <v>56</v>
      </c>
      <c r="F91" s="1097" t="str">
        <f>N10</f>
        <v>JUVENTUDE</v>
      </c>
      <c r="G91" s="289"/>
      <c r="H91" s="1098" t="s">
        <v>24</v>
      </c>
      <c r="I91" s="168"/>
      <c r="J91" s="1099" t="str">
        <f>N15</f>
        <v>JUVENTUS</v>
      </c>
      <c r="K91" s="1569"/>
      <c r="L91" s="1572"/>
      <c r="M91" s="1547"/>
      <c r="N91" s="1548"/>
      <c r="O91" s="1548"/>
      <c r="P91" s="1548"/>
      <c r="Q91" s="1415"/>
      <c r="R91" s="1415"/>
      <c r="S91" s="281"/>
    </row>
    <row r="92" spans="2:19" ht="15.75" customHeight="1" thickBot="1" x14ac:dyDescent="0.25">
      <c r="B92" s="1281"/>
      <c r="C92" s="1288"/>
      <c r="D92" s="1289"/>
      <c r="E92" s="1289"/>
      <c r="F92" s="1087" t="str">
        <f>N16</f>
        <v>XAREU</v>
      </c>
      <c r="G92" s="278"/>
      <c r="H92" s="69" t="s">
        <v>24</v>
      </c>
      <c r="I92" s="278"/>
      <c r="J92" s="1088" t="str">
        <f>N11</f>
        <v>FOLGA</v>
      </c>
      <c r="K92" s="1562" t="s">
        <v>350</v>
      </c>
      <c r="L92" s="1573"/>
      <c r="M92" s="1547"/>
      <c r="N92" s="1548"/>
      <c r="O92" s="1548"/>
      <c r="P92" s="1548"/>
      <c r="Q92" s="1415"/>
      <c r="R92" s="1415"/>
      <c r="S92" s="281"/>
    </row>
    <row r="93" spans="2:19" ht="15" customHeight="1" x14ac:dyDescent="0.2">
      <c r="B93" s="254">
        <f>B91+1</f>
        <v>64</v>
      </c>
      <c r="C93" s="927">
        <v>44461</v>
      </c>
      <c r="D93" s="94">
        <v>0.875</v>
      </c>
      <c r="E93" s="94" t="s">
        <v>57</v>
      </c>
      <c r="F93" s="77" t="str">
        <f>N9</f>
        <v>POTYGUAR</v>
      </c>
      <c r="G93" s="291"/>
      <c r="H93" s="78" t="s">
        <v>24</v>
      </c>
      <c r="I93" s="262"/>
      <c r="J93" s="167" t="str">
        <f>N15</f>
        <v>JUVENTUS</v>
      </c>
      <c r="K93" s="1563"/>
      <c r="L93" s="1570"/>
      <c r="M93" s="1547"/>
      <c r="N93" s="1548"/>
      <c r="O93" s="1548"/>
      <c r="P93" s="1548"/>
      <c r="Q93" s="1415"/>
      <c r="R93" s="1415"/>
      <c r="S93" s="281"/>
    </row>
    <row r="94" spans="2:19" ht="15" customHeight="1" x14ac:dyDescent="0.2">
      <c r="B94" s="5">
        <f t="shared" si="9"/>
        <v>65</v>
      </c>
      <c r="C94" s="927">
        <v>44463</v>
      </c>
      <c r="D94" s="23">
        <v>0.8125</v>
      </c>
      <c r="E94" s="23" t="s">
        <v>56</v>
      </c>
      <c r="F94" s="155" t="str">
        <f>N10</f>
        <v>JUVENTUDE</v>
      </c>
      <c r="G94" s="959"/>
      <c r="H94" s="25" t="s">
        <v>24</v>
      </c>
      <c r="I94" s="110"/>
      <c r="J94" s="156" t="str">
        <f>N17</f>
        <v>MACAU</v>
      </c>
      <c r="K94" s="1563"/>
      <c r="L94" s="1571"/>
      <c r="M94" s="1547"/>
      <c r="N94" s="1548"/>
      <c r="O94" s="1548"/>
      <c r="P94" s="1548"/>
      <c r="Q94" s="1415"/>
      <c r="R94" s="1415"/>
      <c r="S94" s="281"/>
    </row>
    <row r="95" spans="2:19" ht="15" customHeight="1" x14ac:dyDescent="0.2">
      <c r="B95" s="5">
        <f t="shared" si="9"/>
        <v>66</v>
      </c>
      <c r="C95" s="927">
        <v>44463</v>
      </c>
      <c r="D95" s="94">
        <v>0.875</v>
      </c>
      <c r="E95" s="94" t="s">
        <v>57</v>
      </c>
      <c r="F95" s="155" t="str">
        <f>N8</f>
        <v>SEDE</v>
      </c>
      <c r="G95" s="1181"/>
      <c r="H95" s="31" t="s">
        <v>24</v>
      </c>
      <c r="I95" s="46"/>
      <c r="J95" s="156" t="str">
        <f>N12</f>
        <v>VITÓRIA</v>
      </c>
      <c r="K95" s="1563"/>
      <c r="L95" s="1571"/>
      <c r="M95" s="1547"/>
      <c r="N95" s="1548"/>
      <c r="O95" s="1548"/>
      <c r="P95" s="1548"/>
      <c r="Q95" s="1415"/>
      <c r="R95" s="1415"/>
      <c r="S95" s="281"/>
    </row>
    <row r="96" spans="2:19" ht="15" customHeight="1" thickBot="1" x14ac:dyDescent="0.25">
      <c r="B96" s="27">
        <f t="shared" si="9"/>
        <v>67</v>
      </c>
      <c r="C96" s="933">
        <v>44464</v>
      </c>
      <c r="D96" s="112">
        <v>0.66666666666666663</v>
      </c>
      <c r="E96" s="112" t="s">
        <v>315</v>
      </c>
      <c r="F96" s="174" t="str">
        <f>N14</f>
        <v>ASPEVE</v>
      </c>
      <c r="G96" s="958"/>
      <c r="H96" s="49" t="s">
        <v>24</v>
      </c>
      <c r="I96" s="159"/>
      <c r="J96" s="176" t="str">
        <f>N13</f>
        <v>PSG</v>
      </c>
      <c r="K96" s="1564"/>
      <c r="L96" s="1572"/>
      <c r="M96" s="1547"/>
      <c r="N96" s="1548"/>
      <c r="O96" s="1548"/>
      <c r="P96" s="1548"/>
      <c r="Q96" s="1415"/>
      <c r="R96" s="1415"/>
      <c r="S96" s="281"/>
    </row>
    <row r="97" spans="2:19" ht="15.75" customHeight="1" thickBot="1" x14ac:dyDescent="0.25">
      <c r="B97" s="2">
        <f t="shared" si="9"/>
        <v>68</v>
      </c>
      <c r="C97" s="912">
        <v>44468</v>
      </c>
      <c r="D97" s="39">
        <v>0.8125</v>
      </c>
      <c r="E97" s="39" t="s">
        <v>56</v>
      </c>
      <c r="F97" s="16" t="str">
        <f>N17</f>
        <v>MACAU</v>
      </c>
      <c r="G97" s="40"/>
      <c r="H97" s="17" t="s">
        <v>24</v>
      </c>
      <c r="I97" s="40"/>
      <c r="J97" s="42" t="str">
        <f>N9</f>
        <v>POTYGUAR</v>
      </c>
      <c r="K97" s="1567" t="s">
        <v>351</v>
      </c>
      <c r="L97" s="1573"/>
      <c r="M97" s="1547"/>
      <c r="N97" s="1548"/>
      <c r="O97" s="1548"/>
      <c r="P97" s="1548"/>
      <c r="Q97" s="1415"/>
      <c r="R97" s="1415"/>
      <c r="S97" s="281"/>
    </row>
    <row r="98" spans="2:19" ht="15" customHeight="1" x14ac:dyDescent="0.2">
      <c r="B98" s="5">
        <f t="shared" si="9"/>
        <v>69</v>
      </c>
      <c r="C98" s="927">
        <v>44468</v>
      </c>
      <c r="D98" s="94">
        <v>0.875</v>
      </c>
      <c r="E98" s="94" t="s">
        <v>57</v>
      </c>
      <c r="F98" s="155" t="str">
        <f>N12</f>
        <v>VITÓRIA</v>
      </c>
      <c r="G98" s="46"/>
      <c r="H98" s="31" t="s">
        <v>24</v>
      </c>
      <c r="I98" s="46"/>
      <c r="J98" s="156" t="str">
        <f>N13</f>
        <v>PSG</v>
      </c>
      <c r="K98" s="1568"/>
      <c r="L98" s="1570"/>
      <c r="M98" s="1547"/>
      <c r="N98" s="1548"/>
      <c r="O98" s="1548"/>
      <c r="P98" s="1548"/>
      <c r="Q98" s="1415"/>
      <c r="R98" s="1415"/>
      <c r="S98" s="281"/>
    </row>
    <row r="99" spans="2:19" ht="15" customHeight="1" x14ac:dyDescent="0.2">
      <c r="B99" s="254">
        <f t="shared" si="9"/>
        <v>70</v>
      </c>
      <c r="C99" s="927">
        <v>44477</v>
      </c>
      <c r="D99" s="23">
        <v>0.8125</v>
      </c>
      <c r="E99" s="23" t="s">
        <v>56</v>
      </c>
      <c r="F99" s="166" t="str">
        <f>N16</f>
        <v>XAREU</v>
      </c>
      <c r="G99" s="83"/>
      <c r="H99" s="84" t="s">
        <v>24</v>
      </c>
      <c r="I99" s="83"/>
      <c r="J99" s="290" t="str">
        <f>N10</f>
        <v>JUVENTUDE</v>
      </c>
      <c r="K99" s="1568"/>
      <c r="L99" s="1571"/>
      <c r="M99" s="1547"/>
      <c r="N99" s="1548"/>
      <c r="O99" s="1548"/>
      <c r="P99" s="1548"/>
      <c r="Q99" s="1415"/>
      <c r="R99" s="1415"/>
      <c r="S99" s="281"/>
    </row>
    <row r="100" spans="2:19" ht="15" customHeight="1" x14ac:dyDescent="0.2">
      <c r="B100" s="5">
        <f t="shared" si="9"/>
        <v>71</v>
      </c>
      <c r="C100" s="927">
        <v>44477</v>
      </c>
      <c r="D100" s="94">
        <v>0.875</v>
      </c>
      <c r="E100" s="94" t="s">
        <v>57</v>
      </c>
      <c r="F100" s="155" t="str">
        <f>N15</f>
        <v>JUVENTUS</v>
      </c>
      <c r="G100" s="110"/>
      <c r="H100" s="25" t="s">
        <v>24</v>
      </c>
      <c r="I100" s="110"/>
      <c r="J100" s="156" t="str">
        <f>N14</f>
        <v>ASPEVE</v>
      </c>
      <c r="K100" s="1568"/>
      <c r="L100" s="1571"/>
      <c r="M100" s="1547"/>
      <c r="N100" s="1548"/>
      <c r="O100" s="1548"/>
      <c r="P100" s="1548"/>
      <c r="Q100" s="1415"/>
      <c r="R100" s="1415"/>
      <c r="S100" s="281"/>
    </row>
    <row r="101" spans="2:19" ht="15" customHeight="1" thickBot="1" x14ac:dyDescent="0.25">
      <c r="B101" s="1282"/>
      <c r="C101" s="1284"/>
      <c r="D101" s="1292"/>
      <c r="E101" s="1292"/>
      <c r="F101" s="1071" t="str">
        <f>N11</f>
        <v>FOLGA</v>
      </c>
      <c r="G101" s="271"/>
      <c r="H101" s="49" t="s">
        <v>24</v>
      </c>
      <c r="I101" s="271"/>
      <c r="J101" s="1090" t="str">
        <f>N8</f>
        <v>SEDE</v>
      </c>
      <c r="K101" s="1569"/>
      <c r="L101" s="1572"/>
      <c r="M101" s="1547"/>
      <c r="N101" s="1548"/>
      <c r="O101" s="1548"/>
      <c r="P101" s="1548"/>
      <c r="Q101" s="1415"/>
      <c r="R101" s="1415"/>
      <c r="S101" s="281"/>
    </row>
    <row r="102" spans="2:19" ht="15.75" customHeight="1" thickBot="1" x14ac:dyDescent="0.25">
      <c r="B102" s="256">
        <f>B100+1</f>
        <v>72</v>
      </c>
      <c r="C102" s="931">
        <v>44482</v>
      </c>
      <c r="D102" s="94">
        <v>0.85416666666666663</v>
      </c>
      <c r="E102" s="94" t="s">
        <v>315</v>
      </c>
      <c r="F102" s="155" t="str">
        <f>N10</f>
        <v>JUVENTUDE</v>
      </c>
      <c r="G102" s="959"/>
      <c r="H102" s="25" t="s">
        <v>24</v>
      </c>
      <c r="I102" s="110"/>
      <c r="J102" s="156" t="str">
        <f>N9</f>
        <v>POTYGUAR</v>
      </c>
      <c r="K102" s="1562" t="s">
        <v>352</v>
      </c>
      <c r="L102" s="1573"/>
      <c r="M102" s="1547"/>
      <c r="N102" s="1548"/>
      <c r="O102" s="1548"/>
      <c r="P102" s="1548"/>
      <c r="Q102" s="1415"/>
      <c r="R102" s="1415"/>
      <c r="S102" s="281"/>
    </row>
    <row r="103" spans="2:19" ht="15.75" customHeight="1" x14ac:dyDescent="0.2">
      <c r="B103" s="254">
        <f t="shared" si="9"/>
        <v>73</v>
      </c>
      <c r="C103" s="927">
        <v>44491</v>
      </c>
      <c r="D103" s="23">
        <v>0.85416666666666663</v>
      </c>
      <c r="E103" s="23" t="s">
        <v>315</v>
      </c>
      <c r="F103" s="77" t="str">
        <f>N13</f>
        <v>PSG</v>
      </c>
      <c r="G103" s="83"/>
      <c r="H103" s="84" t="s">
        <v>24</v>
      </c>
      <c r="I103" s="83"/>
      <c r="J103" s="167" t="str">
        <f>N16</f>
        <v>XAREU</v>
      </c>
      <c r="K103" s="1563"/>
      <c r="L103" s="20"/>
      <c r="M103" s="1547"/>
      <c r="N103" s="1548"/>
      <c r="O103" s="1548"/>
      <c r="P103" s="1548"/>
      <c r="Q103" s="1415"/>
      <c r="R103" s="1415"/>
      <c r="S103" s="281"/>
    </row>
    <row r="104" spans="2:19" ht="15" customHeight="1" x14ac:dyDescent="0.2">
      <c r="B104" s="5">
        <f>B103+1</f>
        <v>74</v>
      </c>
      <c r="C104" s="927">
        <v>44496</v>
      </c>
      <c r="D104" s="23">
        <v>0.85416666666666663</v>
      </c>
      <c r="E104" s="23" t="s">
        <v>315</v>
      </c>
      <c r="F104" s="155" t="str">
        <f>N12</f>
        <v>VITÓRIA</v>
      </c>
      <c r="G104" s="951"/>
      <c r="H104" s="31" t="s">
        <v>24</v>
      </c>
      <c r="I104" s="46"/>
      <c r="J104" s="156" t="str">
        <f>N15</f>
        <v>JUVENTUS</v>
      </c>
      <c r="K104" s="1563"/>
      <c r="L104" s="20"/>
      <c r="M104" s="1547"/>
      <c r="N104" s="1548"/>
      <c r="O104" s="1548"/>
      <c r="P104" s="1548"/>
      <c r="Q104" s="1415"/>
      <c r="R104" s="1415"/>
      <c r="S104" s="281"/>
    </row>
    <row r="105" spans="2:19" ht="15" customHeight="1" x14ac:dyDescent="0.2">
      <c r="B105" s="1280"/>
      <c r="C105" s="1286"/>
      <c r="D105" s="1290"/>
      <c r="E105" s="1290"/>
      <c r="F105" s="155" t="str">
        <f>N11</f>
        <v>FOLGA</v>
      </c>
      <c r="G105" s="46"/>
      <c r="H105" s="31" t="s">
        <v>24</v>
      </c>
      <c r="I105" s="46"/>
      <c r="J105" s="156" t="str">
        <f>N17</f>
        <v>MACAU</v>
      </c>
      <c r="K105" s="1563"/>
      <c r="L105" s="20"/>
      <c r="M105" s="1547"/>
      <c r="N105" s="1548"/>
      <c r="O105" s="1548"/>
      <c r="P105" s="1548"/>
      <c r="Q105" s="1415"/>
      <c r="R105" s="1415"/>
      <c r="S105" s="281"/>
    </row>
    <row r="106" spans="2:19" ht="15.75" customHeight="1" thickBot="1" x14ac:dyDescent="0.25">
      <c r="B106" s="27">
        <f>B104+1</f>
        <v>75</v>
      </c>
      <c r="C106" s="933">
        <v>44505</v>
      </c>
      <c r="D106" s="94">
        <v>0.85416666666666663</v>
      </c>
      <c r="E106" s="94" t="s">
        <v>315</v>
      </c>
      <c r="F106" s="1071" t="str">
        <f>N14</f>
        <v>ASPEVE</v>
      </c>
      <c r="G106" s="958"/>
      <c r="H106" s="49" t="s">
        <v>24</v>
      </c>
      <c r="I106" s="159"/>
      <c r="J106" s="1090" t="str">
        <f>N8</f>
        <v>SEDE</v>
      </c>
      <c r="K106" s="1564"/>
      <c r="L106" s="20"/>
      <c r="M106" s="1547"/>
      <c r="N106" s="1548"/>
      <c r="O106" s="1548"/>
      <c r="P106" s="1548"/>
      <c r="Q106" s="1415"/>
      <c r="R106" s="1415"/>
      <c r="S106" s="281"/>
    </row>
    <row r="107" spans="2:19" ht="33.75" customHeight="1" thickBot="1" x14ac:dyDescent="0.25">
      <c r="B107" s="1546" t="s">
        <v>361</v>
      </c>
      <c r="C107" s="1545"/>
      <c r="D107" s="1545"/>
      <c r="E107" s="1545"/>
      <c r="F107" s="1545"/>
      <c r="G107" s="1545"/>
      <c r="H107" s="1545"/>
      <c r="I107" s="1545"/>
      <c r="J107" s="1545"/>
      <c r="K107" s="1545"/>
      <c r="L107" s="20"/>
      <c r="M107" s="1547"/>
      <c r="N107" s="1548"/>
      <c r="O107" s="1548"/>
      <c r="P107" s="1548"/>
      <c r="Q107" s="1415"/>
      <c r="R107" s="1415"/>
      <c r="S107" s="281"/>
    </row>
    <row r="108" spans="2:19" ht="28.5" customHeight="1" x14ac:dyDescent="0.2">
      <c r="B108" s="1188">
        <f>B106+1</f>
        <v>76</v>
      </c>
      <c r="C108" s="969">
        <v>44512</v>
      </c>
      <c r="D108" s="1185">
        <v>0.85416666666666663</v>
      </c>
      <c r="E108" s="1185" t="s">
        <v>315</v>
      </c>
      <c r="F108" s="586" t="s">
        <v>205</v>
      </c>
      <c r="G108" s="572"/>
      <c r="H108" s="18" t="s">
        <v>24</v>
      </c>
      <c r="I108" s="572"/>
      <c r="J108" s="586" t="s">
        <v>206</v>
      </c>
      <c r="K108" s="1565" t="s">
        <v>125</v>
      </c>
      <c r="L108" s="20"/>
      <c r="M108" s="1547"/>
      <c r="N108" s="1548"/>
      <c r="O108" s="1548"/>
      <c r="P108" s="1548"/>
      <c r="Q108" s="1415"/>
      <c r="R108" s="1415"/>
      <c r="S108" s="281"/>
    </row>
    <row r="109" spans="2:19" ht="29.25" customHeight="1" thickBot="1" x14ac:dyDescent="0.25">
      <c r="B109" s="1189">
        <f>B108+1</f>
        <v>77</v>
      </c>
      <c r="C109" s="971">
        <v>44519</v>
      </c>
      <c r="D109" s="972">
        <v>0.85416666666666663</v>
      </c>
      <c r="E109" s="972" t="s">
        <v>315</v>
      </c>
      <c r="F109" s="587" t="s">
        <v>208</v>
      </c>
      <c r="G109" s="589"/>
      <c r="H109" s="48" t="s">
        <v>24</v>
      </c>
      <c r="I109" s="200"/>
      <c r="J109" s="587" t="s">
        <v>207</v>
      </c>
      <c r="K109" s="1566"/>
      <c r="L109" s="20"/>
      <c r="M109" s="1547"/>
      <c r="N109" s="1548"/>
      <c r="O109" s="1548"/>
      <c r="P109" s="1548"/>
      <c r="Q109" s="1415"/>
      <c r="R109" s="1415"/>
      <c r="S109" s="281"/>
    </row>
    <row r="110" spans="2:19" ht="15.75" customHeight="1" thickBot="1" x14ac:dyDescent="0.25">
      <c r="B110" s="1544">
        <v>44526</v>
      </c>
      <c r="C110" s="1545"/>
      <c r="D110" s="1545"/>
      <c r="E110" s="1545"/>
      <c r="F110" s="1545"/>
      <c r="G110" s="1545"/>
      <c r="H110" s="1545"/>
      <c r="I110" s="1545"/>
      <c r="J110" s="1545"/>
      <c r="K110" s="1545"/>
      <c r="M110" s="1547"/>
      <c r="N110" s="1548"/>
      <c r="O110" s="1548"/>
      <c r="P110" s="1548"/>
      <c r="Q110" s="1415"/>
      <c r="R110" s="1415"/>
      <c r="S110" s="281"/>
    </row>
    <row r="111" spans="2:19" ht="25.5" customHeight="1" thickBot="1" x14ac:dyDescent="0.25">
      <c r="B111" s="474">
        <f>B109+1</f>
        <v>78</v>
      </c>
      <c r="C111" s="969">
        <v>44526</v>
      </c>
      <c r="D111" s="475">
        <v>0.85416666666666663</v>
      </c>
      <c r="E111" s="475" t="s">
        <v>315</v>
      </c>
      <c r="F111" s="590" t="s">
        <v>353</v>
      </c>
      <c r="G111" s="476"/>
      <c r="H111" s="477" t="s">
        <v>24</v>
      </c>
      <c r="I111" s="476"/>
      <c r="J111" s="590" t="s">
        <v>354</v>
      </c>
      <c r="K111" s="478" t="s">
        <v>126</v>
      </c>
      <c r="M111" s="1547"/>
      <c r="N111" s="1548"/>
      <c r="O111" s="1548"/>
      <c r="P111" s="1548"/>
      <c r="Q111" s="1415"/>
      <c r="R111" s="1415"/>
      <c r="S111" s="281"/>
    </row>
    <row r="112" spans="2:19" ht="15.75" customHeight="1" thickBot="1" x14ac:dyDescent="0.25">
      <c r="B112" s="1546" t="s">
        <v>90</v>
      </c>
      <c r="C112" s="1545"/>
      <c r="D112" s="1545"/>
      <c r="E112" s="1545"/>
      <c r="F112" s="1545"/>
      <c r="G112" s="1545"/>
      <c r="H112" s="1545"/>
      <c r="I112" s="1545"/>
      <c r="J112" s="1545"/>
      <c r="K112" s="1545"/>
      <c r="L112" s="302"/>
      <c r="M112" s="1547"/>
      <c r="N112" s="1548"/>
      <c r="O112" s="1548"/>
      <c r="P112" s="1548"/>
      <c r="Q112" s="1415"/>
      <c r="R112" s="1415"/>
      <c r="S112" s="281"/>
    </row>
    <row r="113" spans="2:19" ht="26.25" thickBot="1" x14ac:dyDescent="0.25">
      <c r="B113" s="198">
        <f>B111+1</f>
        <v>79</v>
      </c>
      <c r="C113" s="969">
        <v>44540</v>
      </c>
      <c r="D113" s="201">
        <v>0.85416666666666663</v>
      </c>
      <c r="E113" s="201" t="s">
        <v>315</v>
      </c>
      <c r="F113" s="479" t="s">
        <v>212</v>
      </c>
      <c r="G113" s="200"/>
      <c r="H113" s="52" t="s">
        <v>24</v>
      </c>
      <c r="I113" s="200"/>
      <c r="J113" s="479" t="s">
        <v>127</v>
      </c>
      <c r="K113" s="953" t="s">
        <v>128</v>
      </c>
      <c r="M113" s="1547"/>
      <c r="N113" s="1548"/>
      <c r="O113" s="1548"/>
      <c r="P113" s="1548"/>
      <c r="Q113" s="1415"/>
      <c r="R113" s="1415"/>
      <c r="S113" s="281"/>
    </row>
    <row r="114" spans="2:19" ht="15.75" thickBot="1" x14ac:dyDescent="0.3">
      <c r="B114" s="1439" t="s">
        <v>92</v>
      </c>
      <c r="C114" s="1440"/>
      <c r="D114" s="1440"/>
      <c r="E114" s="1440"/>
      <c r="F114" s="1440"/>
      <c r="G114" s="1440"/>
      <c r="H114" s="1440"/>
      <c r="I114" s="1440"/>
      <c r="J114" s="1440"/>
      <c r="K114" s="1441"/>
      <c r="L114" s="20"/>
      <c r="M114" s="1547"/>
      <c r="N114" s="1548"/>
      <c r="O114" s="1548"/>
      <c r="P114" s="1548"/>
      <c r="Q114" s="1415"/>
      <c r="R114" s="1415"/>
      <c r="S114" s="281"/>
    </row>
    <row r="115" spans="2:19" ht="15" x14ac:dyDescent="0.25">
      <c r="B115" s="292" t="s">
        <v>93</v>
      </c>
      <c r="C115" s="293"/>
      <c r="D115" s="294"/>
      <c r="E115" s="295"/>
      <c r="F115" s="295"/>
      <c r="G115" s="295"/>
      <c r="H115" s="295"/>
      <c r="I115" s="295"/>
      <c r="J115" s="295"/>
      <c r="K115" s="296"/>
      <c r="M115" s="1547"/>
      <c r="N115" s="1548"/>
      <c r="O115" s="1548"/>
      <c r="P115" s="1548"/>
      <c r="Q115" s="1415"/>
      <c r="R115" s="1415"/>
      <c r="S115" s="281"/>
    </row>
    <row r="116" spans="2:19" ht="18" customHeight="1" x14ac:dyDescent="0.25">
      <c r="B116" s="297" t="s">
        <v>94</v>
      </c>
      <c r="C116" s="298"/>
      <c r="D116" s="299"/>
      <c r="E116" s="300"/>
      <c r="F116" s="300"/>
      <c r="G116" s="300"/>
      <c r="H116" s="300"/>
      <c r="I116" s="300"/>
      <c r="J116" s="300"/>
      <c r="K116" s="301"/>
      <c r="M116" s="1547"/>
      <c r="N116" s="1548"/>
      <c r="O116" s="1548"/>
      <c r="P116" s="1548"/>
      <c r="Q116" s="1415"/>
      <c r="R116" s="1415"/>
      <c r="S116" s="281"/>
    </row>
    <row r="117" spans="2:19" ht="15.75" thickBot="1" x14ac:dyDescent="0.3">
      <c r="B117" s="303" t="s">
        <v>95</v>
      </c>
      <c r="C117" s="304"/>
      <c r="D117" s="305"/>
      <c r="E117" s="306"/>
      <c r="F117" s="306"/>
      <c r="G117" s="306"/>
      <c r="H117" s="306"/>
      <c r="I117" s="306"/>
      <c r="J117" s="306"/>
      <c r="K117" s="307"/>
      <c r="M117" s="1547"/>
      <c r="N117" s="1548"/>
      <c r="O117" s="1548"/>
      <c r="P117" s="1548"/>
      <c r="Q117" s="1415"/>
      <c r="R117" s="1415"/>
      <c r="S117" s="281"/>
    </row>
    <row r="118" spans="2:19" ht="15.75" thickBot="1" x14ac:dyDescent="0.3">
      <c r="B118" s="222" t="s">
        <v>96</v>
      </c>
      <c r="C118" s="223"/>
      <c r="D118" s="1558"/>
      <c r="E118" s="1559"/>
      <c r="F118" s="225"/>
      <c r="G118" s="225"/>
      <c r="H118" s="225"/>
      <c r="I118" s="225"/>
      <c r="J118" s="225"/>
      <c r="K118" s="226"/>
      <c r="M118" s="1547"/>
      <c r="N118" s="1548"/>
      <c r="O118" s="1548"/>
      <c r="P118" s="1548"/>
      <c r="Q118" s="1415"/>
      <c r="R118" s="1415"/>
      <c r="S118" s="281"/>
    </row>
    <row r="119" spans="2:19" ht="13.5" customHeight="1" thickBot="1" x14ac:dyDescent="0.3">
      <c r="B119" s="227" t="s">
        <v>97</v>
      </c>
      <c r="C119" s="228"/>
      <c r="D119" s="1560"/>
      <c r="E119" s="1561"/>
      <c r="F119" s="1561"/>
      <c r="G119" s="943"/>
      <c r="H119" s="943"/>
      <c r="I119" s="943"/>
      <c r="J119" s="943"/>
      <c r="K119" s="944"/>
      <c r="L119" s="952"/>
      <c r="M119" s="1547"/>
      <c r="N119" s="1548"/>
      <c r="O119" s="1548"/>
      <c r="P119" s="1548"/>
      <c r="Q119" s="1415"/>
      <c r="R119" s="1415"/>
      <c r="S119" s="281"/>
    </row>
    <row r="120" spans="2:19" x14ac:dyDescent="0.2">
      <c r="B120" s="229"/>
      <c r="C120" s="33" t="s">
        <v>129</v>
      </c>
      <c r="K120" s="230"/>
      <c r="L120" s="952"/>
      <c r="M120" s="1547"/>
      <c r="N120" s="1548"/>
      <c r="O120" s="1548"/>
      <c r="P120" s="1548"/>
      <c r="Q120" s="1415"/>
      <c r="R120" s="1415"/>
      <c r="S120" s="281"/>
    </row>
    <row r="121" spans="2:19" ht="13.5" customHeight="1" x14ac:dyDescent="0.25">
      <c r="B121" s="229"/>
      <c r="C121" s="33" t="s">
        <v>130</v>
      </c>
      <c r="K121" s="230"/>
      <c r="L121" s="952"/>
      <c r="M121" s="1547"/>
      <c r="N121" s="1548"/>
      <c r="O121" s="1548"/>
      <c r="P121" s="1548"/>
      <c r="Q121" s="1415"/>
      <c r="R121" s="1415"/>
      <c r="S121" s="281"/>
    </row>
    <row r="122" spans="2:19" x14ac:dyDescent="0.2">
      <c r="B122" s="229"/>
      <c r="C122" s="1" t="s">
        <v>100</v>
      </c>
      <c r="K122" s="230"/>
      <c r="L122" s="952"/>
      <c r="M122" s="1547"/>
      <c r="N122" s="1548"/>
      <c r="O122" s="1548"/>
      <c r="P122" s="1548"/>
      <c r="Q122" s="1415"/>
      <c r="R122" s="1415"/>
      <c r="S122" s="281"/>
    </row>
    <row r="123" spans="2:19" x14ac:dyDescent="0.2">
      <c r="B123" s="229"/>
      <c r="K123" s="230"/>
      <c r="L123" s="952"/>
      <c r="M123" s="1547"/>
      <c r="N123" s="1548"/>
      <c r="O123" s="1548"/>
      <c r="P123" s="1548"/>
      <c r="Q123" s="1415"/>
      <c r="R123" s="1415"/>
      <c r="S123" s="281"/>
    </row>
    <row r="124" spans="2:19" x14ac:dyDescent="0.2">
      <c r="B124" s="229"/>
      <c r="C124" s="33" t="s">
        <v>114</v>
      </c>
      <c r="K124" s="230"/>
      <c r="L124" s="952"/>
      <c r="M124" s="1547"/>
      <c r="N124" s="1548"/>
      <c r="O124" s="1548"/>
      <c r="P124" s="1548"/>
      <c r="Q124" s="1415"/>
      <c r="R124" s="1415"/>
      <c r="S124" s="281"/>
    </row>
    <row r="125" spans="2:19" x14ac:dyDescent="0.2">
      <c r="B125" s="229"/>
      <c r="C125" s="33" t="s">
        <v>102</v>
      </c>
      <c r="K125" s="230"/>
      <c r="L125" s="952"/>
      <c r="M125" s="1547"/>
      <c r="N125" s="1548"/>
      <c r="O125" s="1548"/>
      <c r="P125" s="1548"/>
      <c r="Q125" s="1415"/>
      <c r="R125" s="1415"/>
      <c r="S125" s="281"/>
    </row>
    <row r="126" spans="2:19" x14ac:dyDescent="0.2">
      <c r="B126" s="229"/>
      <c r="C126" s="1" t="s">
        <v>131</v>
      </c>
      <c r="K126" s="230"/>
      <c r="L126" s="952"/>
      <c r="M126" s="1547"/>
      <c r="N126" s="1548"/>
      <c r="O126" s="1548"/>
      <c r="P126" s="1548"/>
      <c r="Q126" s="1415"/>
      <c r="R126" s="1415"/>
      <c r="S126" s="281"/>
    </row>
    <row r="127" spans="2:19" x14ac:dyDescent="0.2">
      <c r="B127" s="229"/>
      <c r="C127" s="1" t="s">
        <v>132</v>
      </c>
      <c r="K127" s="230"/>
      <c r="L127" s="952"/>
      <c r="M127" s="1547"/>
      <c r="N127" s="1548"/>
      <c r="O127" s="1548"/>
      <c r="P127" s="1548"/>
      <c r="Q127" s="1415"/>
      <c r="R127" s="1415"/>
      <c r="S127" s="281"/>
    </row>
    <row r="128" spans="2:19" x14ac:dyDescent="0.2">
      <c r="B128" s="229"/>
      <c r="K128" s="230"/>
      <c r="L128" s="952"/>
      <c r="M128" s="1547"/>
      <c r="N128" s="1548"/>
      <c r="O128" s="1548"/>
      <c r="P128" s="1548"/>
      <c r="Q128" s="1415"/>
      <c r="R128" s="1415"/>
      <c r="S128" s="281"/>
    </row>
    <row r="129" spans="2:19" x14ac:dyDescent="0.2">
      <c r="B129" s="229"/>
      <c r="C129" s="33" t="s">
        <v>111</v>
      </c>
      <c r="K129" s="230"/>
      <c r="L129" s="952"/>
      <c r="M129" s="1547"/>
      <c r="N129" s="1548"/>
      <c r="O129" s="1548"/>
      <c r="P129" s="1548"/>
      <c r="Q129" s="1415"/>
      <c r="R129" s="1415"/>
      <c r="S129" s="281"/>
    </row>
    <row r="130" spans="2:19" x14ac:dyDescent="0.2">
      <c r="B130" s="229"/>
      <c r="C130" s="1" t="s">
        <v>133</v>
      </c>
      <c r="K130" s="230"/>
      <c r="L130" s="952"/>
      <c r="M130" s="1547"/>
      <c r="N130" s="1548"/>
      <c r="O130" s="1548"/>
      <c r="P130" s="1548"/>
      <c r="Q130" s="1415"/>
      <c r="R130" s="1415"/>
      <c r="S130" s="281"/>
    </row>
    <row r="131" spans="2:19" x14ac:dyDescent="0.2">
      <c r="B131" s="229"/>
      <c r="C131" s="1" t="s">
        <v>134</v>
      </c>
      <c r="K131" s="230"/>
      <c r="L131" s="952"/>
      <c r="M131" s="1547"/>
      <c r="N131" s="1548"/>
      <c r="O131" s="1548"/>
      <c r="P131" s="1548"/>
      <c r="Q131" s="1415"/>
      <c r="R131" s="1415"/>
      <c r="S131" s="281"/>
    </row>
    <row r="132" spans="2:19" ht="13.5" thickBot="1" x14ac:dyDescent="0.25">
      <c r="B132" s="229"/>
      <c r="F132" s="232"/>
      <c r="G132" s="232"/>
      <c r="K132" s="230"/>
      <c r="L132" s="952"/>
      <c r="M132" s="1547"/>
      <c r="N132" s="1548"/>
      <c r="O132" s="1548"/>
      <c r="P132" s="1548"/>
      <c r="Q132" s="1415"/>
      <c r="R132" s="1415"/>
      <c r="S132" s="281"/>
    </row>
    <row r="133" spans="2:19" ht="28.5" customHeight="1" thickBot="1" x14ac:dyDescent="0.25">
      <c r="B133" s="229"/>
      <c r="C133" s="33" t="s">
        <v>135</v>
      </c>
      <c r="F133" s="232"/>
      <c r="G133" s="232"/>
      <c r="K133" s="230"/>
      <c r="L133" s="952"/>
      <c r="M133" s="1552" t="s">
        <v>113</v>
      </c>
      <c r="N133" s="1553"/>
      <c r="O133" s="1553"/>
      <c r="P133" s="1553"/>
      <c r="Q133" s="1553"/>
      <c r="R133" s="1554"/>
      <c r="S133" s="308">
        <f>SUM(S36:S132)</f>
        <v>4</v>
      </c>
    </row>
    <row r="134" spans="2:19" x14ac:dyDescent="0.2">
      <c r="B134" s="229"/>
      <c r="C134" s="1" t="s">
        <v>106</v>
      </c>
      <c r="K134" s="230"/>
      <c r="L134" s="952"/>
    </row>
    <row r="135" spans="2:19" x14ac:dyDescent="0.2">
      <c r="B135" s="229"/>
      <c r="C135" s="1" t="s">
        <v>136</v>
      </c>
      <c r="K135" s="230"/>
      <c r="L135" s="952"/>
    </row>
    <row r="136" spans="2:19" x14ac:dyDescent="0.2">
      <c r="B136" s="229"/>
      <c r="C136" s="231" t="s">
        <v>108</v>
      </c>
      <c r="K136" s="230"/>
      <c r="L136" s="952"/>
    </row>
    <row r="137" spans="2:19" ht="15" customHeight="1" x14ac:dyDescent="0.2">
      <c r="B137" s="229"/>
      <c r="C137" s="423" t="s">
        <v>137</v>
      </c>
      <c r="D137" s="423"/>
      <c r="E137" s="423"/>
      <c r="F137" s="423"/>
      <c r="G137" s="423"/>
      <c r="H137" s="423"/>
      <c r="I137" s="423"/>
      <c r="J137" s="423"/>
      <c r="K137" s="424"/>
      <c r="L137" s="952"/>
    </row>
    <row r="138" spans="2:19" ht="15" customHeight="1" x14ac:dyDescent="0.2">
      <c r="B138" s="229"/>
      <c r="C138" s="1" t="s">
        <v>110</v>
      </c>
      <c r="K138" s="230"/>
      <c r="L138" s="952"/>
    </row>
    <row r="139" spans="2:19" ht="15" customHeight="1" thickBot="1" x14ac:dyDescent="0.25">
      <c r="B139" s="233"/>
      <c r="C139" s="234"/>
      <c r="D139" s="234"/>
      <c r="E139" s="234"/>
      <c r="F139" s="234"/>
      <c r="G139" s="234"/>
      <c r="H139" s="234"/>
      <c r="I139" s="234"/>
      <c r="J139" s="234"/>
      <c r="K139" s="236"/>
      <c r="L139" s="952"/>
    </row>
    <row r="140" spans="2:19" ht="15" customHeight="1" thickBot="1" x14ac:dyDescent="0.25"/>
    <row r="141" spans="2:19" ht="15.75" customHeight="1" thickBot="1" x14ac:dyDescent="0.25">
      <c r="C141" s="1525" t="s">
        <v>138</v>
      </c>
      <c r="D141" s="1526"/>
      <c r="E141" s="1526"/>
      <c r="F141" s="1526"/>
      <c r="G141" s="1526"/>
      <c r="H141" s="1526"/>
      <c r="I141" s="1526"/>
      <c r="J141" s="1527"/>
    </row>
    <row r="142" spans="2:19" x14ac:dyDescent="0.2">
      <c r="C142" s="2" t="s">
        <v>0</v>
      </c>
      <c r="D142" s="614">
        <f>N4</f>
        <v>0.85416666666666663</v>
      </c>
      <c r="E142" s="14">
        <f>N5</f>
        <v>0.66666666666666663</v>
      </c>
      <c r="F142" s="14" t="str">
        <f>N2</f>
        <v>HORA</v>
      </c>
      <c r="G142" s="14">
        <f>N3</f>
        <v>0.85416666666666663</v>
      </c>
      <c r="H142" s="614"/>
      <c r="I142" s="614"/>
      <c r="J142" s="309" t="s">
        <v>76</v>
      </c>
    </row>
    <row r="143" spans="2:19" x14ac:dyDescent="0.2">
      <c r="C143" s="310" t="str">
        <f t="shared" ref="C143:C152" si="10">N8</f>
        <v>SEDE</v>
      </c>
      <c r="D143" s="942"/>
      <c r="E143" s="139"/>
      <c r="F143" s="139"/>
      <c r="G143" s="139"/>
      <c r="H143" s="942"/>
      <c r="I143" s="942"/>
      <c r="J143" s="281">
        <f t="shared" ref="J143:J152" si="11">SUM(D143:I143)</f>
        <v>0</v>
      </c>
    </row>
    <row r="144" spans="2:19" x14ac:dyDescent="0.2">
      <c r="C144" s="311" t="str">
        <f t="shared" si="10"/>
        <v>POTYGUAR</v>
      </c>
      <c r="D144" s="942"/>
      <c r="E144" s="942"/>
      <c r="F144" s="942"/>
      <c r="G144" s="942"/>
      <c r="H144" s="942"/>
      <c r="I144" s="942"/>
      <c r="J144" s="281">
        <f t="shared" si="11"/>
        <v>0</v>
      </c>
    </row>
    <row r="145" spans="3:11" x14ac:dyDescent="0.2">
      <c r="C145" s="312" t="str">
        <f t="shared" si="10"/>
        <v>JUVENTUDE</v>
      </c>
      <c r="D145" s="942"/>
      <c r="E145" s="942"/>
      <c r="F145" s="942"/>
      <c r="G145" s="942"/>
      <c r="H145" s="942"/>
      <c r="I145" s="942"/>
      <c r="J145" s="281">
        <f t="shared" si="11"/>
        <v>0</v>
      </c>
    </row>
    <row r="146" spans="3:11" x14ac:dyDescent="0.2">
      <c r="C146" s="313" t="str">
        <f t="shared" si="10"/>
        <v>FOLGA</v>
      </c>
      <c r="D146" s="942"/>
      <c r="E146" s="942"/>
      <c r="F146" s="942"/>
      <c r="G146" s="942"/>
      <c r="H146" s="942"/>
      <c r="I146" s="942"/>
      <c r="J146" s="281">
        <f t="shared" si="11"/>
        <v>0</v>
      </c>
    </row>
    <row r="147" spans="3:11" x14ac:dyDescent="0.2">
      <c r="C147" s="314" t="str">
        <f t="shared" si="10"/>
        <v>VITÓRIA</v>
      </c>
      <c r="D147" s="942"/>
      <c r="E147" s="942"/>
      <c r="F147" s="942"/>
      <c r="G147" s="942"/>
      <c r="H147" s="942"/>
      <c r="I147" s="942"/>
      <c r="J147" s="281">
        <f t="shared" si="11"/>
        <v>0</v>
      </c>
    </row>
    <row r="148" spans="3:11" x14ac:dyDescent="0.2">
      <c r="C148" s="5" t="str">
        <f t="shared" si="10"/>
        <v>PSG</v>
      </c>
      <c r="D148" s="942"/>
      <c r="E148" s="942"/>
      <c r="F148" s="942"/>
      <c r="G148" s="942"/>
      <c r="H148" s="942"/>
      <c r="I148" s="942"/>
      <c r="J148" s="281">
        <f t="shared" si="11"/>
        <v>0</v>
      </c>
    </row>
    <row r="149" spans="3:11" x14ac:dyDescent="0.2">
      <c r="C149" s="315" t="str">
        <f t="shared" si="10"/>
        <v>ASPEVE</v>
      </c>
      <c r="D149" s="942"/>
      <c r="E149" s="942"/>
      <c r="F149" s="942"/>
      <c r="G149" s="942"/>
      <c r="H149" s="942"/>
      <c r="I149" s="942"/>
      <c r="J149" s="281">
        <f t="shared" si="11"/>
        <v>0</v>
      </c>
    </row>
    <row r="150" spans="3:11" x14ac:dyDescent="0.2">
      <c r="C150" s="316" t="str">
        <f t="shared" si="10"/>
        <v>JUVENTUS</v>
      </c>
      <c r="D150" s="942"/>
      <c r="E150" s="942"/>
      <c r="F150" s="942"/>
      <c r="G150" s="942"/>
      <c r="H150" s="942"/>
      <c r="I150" s="942"/>
      <c r="J150" s="281">
        <f t="shared" si="11"/>
        <v>0</v>
      </c>
    </row>
    <row r="151" spans="3:11" x14ac:dyDescent="0.2">
      <c r="C151" s="317" t="str">
        <f t="shared" si="10"/>
        <v>XAREU</v>
      </c>
      <c r="D151" s="942"/>
      <c r="E151" s="139"/>
      <c r="F151" s="139"/>
      <c r="G151" s="139"/>
      <c r="H151" s="942"/>
      <c r="I151" s="942"/>
      <c r="J151" s="281">
        <f t="shared" si="11"/>
        <v>0</v>
      </c>
    </row>
    <row r="152" spans="3:11" ht="13.5" thickBot="1" x14ac:dyDescent="0.25">
      <c r="C152" s="318" t="str">
        <f t="shared" si="10"/>
        <v>MACAU</v>
      </c>
      <c r="D152" s="613"/>
      <c r="E152" s="319"/>
      <c r="F152" s="319"/>
      <c r="G152" s="319"/>
      <c r="H152" s="613"/>
      <c r="I152" s="613"/>
      <c r="J152" s="320">
        <f t="shared" si="11"/>
        <v>0</v>
      </c>
    </row>
    <row r="153" spans="3:11" ht="13.5" thickBot="1" x14ac:dyDescent="0.25">
      <c r="C153" s="948" t="s">
        <v>139</v>
      </c>
      <c r="D153" s="949"/>
      <c r="E153" s="949"/>
      <c r="F153" s="949"/>
      <c r="G153" s="949"/>
      <c r="H153" s="949"/>
      <c r="I153" s="949"/>
      <c r="J153" s="253">
        <f>SUM(J143:J152)</f>
        <v>0</v>
      </c>
    </row>
    <row r="154" spans="3:11" x14ac:dyDescent="0.2">
      <c r="D154" s="1">
        <f>SUM(D143:D152)</f>
        <v>0</v>
      </c>
      <c r="E154" s="1">
        <f t="shared" ref="E154:G154" si="12">SUM(E143:E152)</f>
        <v>0</v>
      </c>
      <c r="F154" s="1">
        <f t="shared" si="12"/>
        <v>0</v>
      </c>
      <c r="G154" s="1">
        <f t="shared" si="12"/>
        <v>0</v>
      </c>
    </row>
    <row r="155" spans="3:11" x14ac:dyDescent="0.2">
      <c r="C155" s="952"/>
      <c r="D155" s="952"/>
    </row>
    <row r="156" spans="3:11" x14ac:dyDescent="0.2">
      <c r="C156" s="1555" t="s">
        <v>140</v>
      </c>
      <c r="D156" s="1556"/>
      <c r="E156" s="1556"/>
      <c r="F156" s="1556"/>
      <c r="G156" s="1556"/>
      <c r="H156" s="1557"/>
    </row>
    <row r="157" spans="3:11" x14ac:dyDescent="0.2">
      <c r="C157" s="46" t="s">
        <v>0</v>
      </c>
      <c r="D157" s="942">
        <f>N4</f>
        <v>0.85416666666666663</v>
      </c>
      <c r="E157" s="22">
        <f>N5</f>
        <v>0.66666666666666663</v>
      </c>
      <c r="F157" s="942" t="str">
        <f>N2</f>
        <v>HORA</v>
      </c>
      <c r="G157" s="942">
        <f>N3</f>
        <v>0.85416666666666663</v>
      </c>
      <c r="H157" s="46" t="s">
        <v>76</v>
      </c>
      <c r="K157" s="952"/>
    </row>
    <row r="158" spans="3:11" x14ac:dyDescent="0.2">
      <c r="C158" s="173" t="str">
        <f t="shared" ref="C158:C167" si="13">N8</f>
        <v>SEDE</v>
      </c>
      <c r="D158" s="942"/>
      <c r="E158" s="139"/>
      <c r="F158" s="942"/>
      <c r="G158" s="942"/>
      <c r="H158" s="942">
        <f t="shared" ref="H158:H167" si="14">SUM(D158:G158)</f>
        <v>0</v>
      </c>
      <c r="K158" s="952"/>
    </row>
    <row r="159" spans="3:11" x14ac:dyDescent="0.2">
      <c r="C159" s="98" t="str">
        <f t="shared" si="13"/>
        <v>POTYGUAR</v>
      </c>
      <c r="D159" s="942"/>
      <c r="E159" s="942"/>
      <c r="F159" s="942"/>
      <c r="G159" s="942"/>
      <c r="H159" s="942">
        <f t="shared" si="14"/>
        <v>0</v>
      </c>
      <c r="K159" s="952"/>
    </row>
    <row r="160" spans="3:11" x14ac:dyDescent="0.2">
      <c r="C160" s="268" t="str">
        <f t="shared" si="13"/>
        <v>JUVENTUDE</v>
      </c>
      <c r="D160" s="942"/>
      <c r="E160" s="942"/>
      <c r="F160" s="942"/>
      <c r="G160" s="942"/>
      <c r="H160" s="942">
        <f t="shared" si="14"/>
        <v>0</v>
      </c>
      <c r="K160" s="952"/>
    </row>
    <row r="161" spans="3:11" x14ac:dyDescent="0.2">
      <c r="C161" s="54" t="str">
        <f t="shared" si="13"/>
        <v>FOLGA</v>
      </c>
      <c r="D161" s="942"/>
      <c r="E161" s="942"/>
      <c r="F161" s="942"/>
      <c r="G161" s="942"/>
      <c r="H161" s="942">
        <f t="shared" si="14"/>
        <v>0</v>
      </c>
      <c r="K161" s="952"/>
    </row>
    <row r="162" spans="3:11" x14ac:dyDescent="0.2">
      <c r="C162" s="24" t="str">
        <f t="shared" si="13"/>
        <v>VITÓRIA</v>
      </c>
      <c r="D162" s="942"/>
      <c r="E162" s="942"/>
      <c r="F162" s="942"/>
      <c r="G162" s="942"/>
      <c r="H162" s="942">
        <f t="shared" si="14"/>
        <v>0</v>
      </c>
      <c r="K162" s="952"/>
    </row>
    <row r="163" spans="3:11" x14ac:dyDescent="0.2">
      <c r="C163" s="46" t="str">
        <f t="shared" si="13"/>
        <v>PSG</v>
      </c>
      <c r="D163" s="942"/>
      <c r="E163" s="942"/>
      <c r="F163" s="942"/>
      <c r="G163" s="942"/>
      <c r="H163" s="942">
        <f t="shared" si="14"/>
        <v>0</v>
      </c>
      <c r="K163" s="952"/>
    </row>
    <row r="164" spans="3:11" x14ac:dyDescent="0.2">
      <c r="C164" s="37" t="str">
        <f t="shared" si="13"/>
        <v>ASPEVE</v>
      </c>
      <c r="D164" s="942"/>
      <c r="E164" s="942"/>
      <c r="F164" s="942"/>
      <c r="G164" s="942"/>
      <c r="H164" s="942">
        <f t="shared" si="14"/>
        <v>0</v>
      </c>
      <c r="K164" s="952"/>
    </row>
    <row r="165" spans="3:11" x14ac:dyDescent="0.2">
      <c r="C165" s="276" t="str">
        <f t="shared" si="13"/>
        <v>JUVENTUS</v>
      </c>
      <c r="D165" s="942"/>
      <c r="E165" s="942"/>
      <c r="F165" s="942"/>
      <c r="G165" s="942"/>
      <c r="H165" s="942">
        <f t="shared" si="14"/>
        <v>0</v>
      </c>
      <c r="K165" s="952"/>
    </row>
    <row r="166" spans="3:11" x14ac:dyDescent="0.2">
      <c r="C166" s="257" t="str">
        <f t="shared" si="13"/>
        <v>XAREU</v>
      </c>
      <c r="D166" s="942"/>
      <c r="E166" s="139"/>
      <c r="F166" s="942"/>
      <c r="G166" s="942"/>
      <c r="H166" s="942">
        <f t="shared" si="14"/>
        <v>0</v>
      </c>
      <c r="K166" s="952"/>
    </row>
    <row r="167" spans="3:11" x14ac:dyDescent="0.2">
      <c r="C167" s="282" t="str">
        <f t="shared" si="13"/>
        <v>MACAU</v>
      </c>
      <c r="D167" s="942"/>
      <c r="E167" s="139"/>
      <c r="F167" s="942"/>
      <c r="G167" s="942"/>
      <c r="H167" s="942">
        <f t="shared" si="14"/>
        <v>0</v>
      </c>
      <c r="K167" s="952"/>
    </row>
    <row r="168" spans="3:11" x14ac:dyDescent="0.2">
      <c r="C168" s="321" t="s">
        <v>139</v>
      </c>
      <c r="D168" s="46"/>
      <c r="E168" s="46"/>
      <c r="F168" s="46"/>
      <c r="G168" s="46"/>
      <c r="H168" s="46">
        <f>SUM(H158:H167)</f>
        <v>0</v>
      </c>
    </row>
    <row r="170" spans="3:11" x14ac:dyDescent="0.2">
      <c r="C170" s="1555" t="s">
        <v>141</v>
      </c>
      <c r="D170" s="1556"/>
      <c r="E170" s="1556"/>
      <c r="F170" s="1556"/>
      <c r="G170" s="1556"/>
      <c r="H170" s="1557"/>
    </row>
    <row r="171" spans="3:11" x14ac:dyDescent="0.2">
      <c r="C171" s="46" t="s">
        <v>0</v>
      </c>
      <c r="D171" s="942">
        <f>N4</f>
        <v>0.85416666666666663</v>
      </c>
      <c r="E171" s="22">
        <f>N5</f>
        <v>0.66666666666666663</v>
      </c>
      <c r="F171" s="942" t="str">
        <f>N2</f>
        <v>HORA</v>
      </c>
      <c r="G171" s="942">
        <f>N3</f>
        <v>0.85416666666666663</v>
      </c>
      <c r="H171" s="942" t="s">
        <v>76</v>
      </c>
    </row>
    <row r="172" spans="3:11" x14ac:dyDescent="0.2">
      <c r="C172" s="173" t="str">
        <f t="shared" ref="C172:C181" si="15">N8</f>
        <v>SEDE</v>
      </c>
      <c r="D172" s="942">
        <f t="shared" ref="D172:G181" si="16">D143+D158</f>
        <v>0</v>
      </c>
      <c r="E172" s="139">
        <f t="shared" si="16"/>
        <v>0</v>
      </c>
      <c r="F172" s="139">
        <f t="shared" si="16"/>
        <v>0</v>
      </c>
      <c r="G172" s="139">
        <f t="shared" si="16"/>
        <v>0</v>
      </c>
      <c r="H172" s="942">
        <f t="shared" ref="H172:H181" si="17">SUM(D172:G172)</f>
        <v>0</v>
      </c>
    </row>
    <row r="173" spans="3:11" x14ac:dyDescent="0.2">
      <c r="C173" s="173" t="str">
        <f t="shared" si="15"/>
        <v>POTYGUAR</v>
      </c>
      <c r="D173" s="942">
        <f t="shared" si="16"/>
        <v>0</v>
      </c>
      <c r="E173" s="139">
        <f t="shared" si="16"/>
        <v>0</v>
      </c>
      <c r="F173" s="139">
        <f t="shared" si="16"/>
        <v>0</v>
      </c>
      <c r="G173" s="139">
        <f t="shared" si="16"/>
        <v>0</v>
      </c>
      <c r="H173" s="942">
        <f t="shared" si="17"/>
        <v>0</v>
      </c>
    </row>
    <row r="174" spans="3:11" x14ac:dyDescent="0.2">
      <c r="C174" s="173" t="str">
        <f t="shared" si="15"/>
        <v>JUVENTUDE</v>
      </c>
      <c r="D174" s="942">
        <f t="shared" si="16"/>
        <v>0</v>
      </c>
      <c r="E174" s="139">
        <f t="shared" si="16"/>
        <v>0</v>
      </c>
      <c r="F174" s="139">
        <f t="shared" si="16"/>
        <v>0</v>
      </c>
      <c r="G174" s="139">
        <f t="shared" si="16"/>
        <v>0</v>
      </c>
      <c r="H174" s="942">
        <f t="shared" si="17"/>
        <v>0</v>
      </c>
    </row>
    <row r="175" spans="3:11" x14ac:dyDescent="0.2">
      <c r="C175" s="173" t="str">
        <f t="shared" si="15"/>
        <v>FOLGA</v>
      </c>
      <c r="D175" s="942">
        <f t="shared" si="16"/>
        <v>0</v>
      </c>
      <c r="E175" s="139">
        <f t="shared" si="16"/>
        <v>0</v>
      </c>
      <c r="F175" s="139">
        <f t="shared" si="16"/>
        <v>0</v>
      </c>
      <c r="G175" s="139">
        <f t="shared" si="16"/>
        <v>0</v>
      </c>
      <c r="H175" s="942">
        <f t="shared" si="17"/>
        <v>0</v>
      </c>
    </row>
    <row r="176" spans="3:11" x14ac:dyDescent="0.2">
      <c r="C176" s="173" t="str">
        <f t="shared" si="15"/>
        <v>VITÓRIA</v>
      </c>
      <c r="D176" s="942">
        <f t="shared" si="16"/>
        <v>0</v>
      </c>
      <c r="E176" s="139">
        <f t="shared" si="16"/>
        <v>0</v>
      </c>
      <c r="F176" s="139">
        <f t="shared" si="16"/>
        <v>0</v>
      </c>
      <c r="G176" s="139">
        <f t="shared" si="16"/>
        <v>0</v>
      </c>
      <c r="H176" s="942">
        <f t="shared" si="17"/>
        <v>0</v>
      </c>
    </row>
    <row r="177" spans="3:20" x14ac:dyDescent="0.2">
      <c r="C177" s="173" t="str">
        <f t="shared" si="15"/>
        <v>PSG</v>
      </c>
      <c r="D177" s="942">
        <f t="shared" si="16"/>
        <v>0</v>
      </c>
      <c r="E177" s="139">
        <f t="shared" si="16"/>
        <v>0</v>
      </c>
      <c r="F177" s="139">
        <f t="shared" si="16"/>
        <v>0</v>
      </c>
      <c r="G177" s="139">
        <f t="shared" si="16"/>
        <v>0</v>
      </c>
      <c r="H177" s="942">
        <f t="shared" si="17"/>
        <v>0</v>
      </c>
      <c r="K177" s="952"/>
    </row>
    <row r="178" spans="3:20" x14ac:dyDescent="0.2">
      <c r="C178" s="173" t="str">
        <f t="shared" si="15"/>
        <v>ASPEVE</v>
      </c>
      <c r="D178" s="942">
        <f t="shared" si="16"/>
        <v>0</v>
      </c>
      <c r="E178" s="139">
        <f t="shared" si="16"/>
        <v>0</v>
      </c>
      <c r="F178" s="139">
        <f t="shared" si="16"/>
        <v>0</v>
      </c>
      <c r="G178" s="942">
        <f t="shared" si="16"/>
        <v>0</v>
      </c>
      <c r="H178" s="942">
        <f t="shared" si="17"/>
        <v>0</v>
      </c>
      <c r="K178" s="952"/>
    </row>
    <row r="179" spans="3:20" x14ac:dyDescent="0.2">
      <c r="C179" s="173" t="str">
        <f t="shared" si="15"/>
        <v>JUVENTUS</v>
      </c>
      <c r="D179" s="942">
        <f t="shared" si="16"/>
        <v>0</v>
      </c>
      <c r="E179" s="139">
        <f t="shared" si="16"/>
        <v>0</v>
      </c>
      <c r="F179" s="139">
        <f t="shared" si="16"/>
        <v>0</v>
      </c>
      <c r="G179" s="139">
        <f t="shared" si="16"/>
        <v>0</v>
      </c>
      <c r="H179" s="942">
        <f t="shared" si="17"/>
        <v>0</v>
      </c>
      <c r="K179" s="952"/>
      <c r="T179" s="239"/>
    </row>
    <row r="180" spans="3:20" x14ac:dyDescent="0.2">
      <c r="C180" s="173" t="str">
        <f t="shared" si="15"/>
        <v>XAREU</v>
      </c>
      <c r="D180" s="942">
        <f t="shared" si="16"/>
        <v>0</v>
      </c>
      <c r="E180" s="139">
        <f t="shared" si="16"/>
        <v>0</v>
      </c>
      <c r="F180" s="139">
        <f t="shared" si="16"/>
        <v>0</v>
      </c>
      <c r="G180" s="139">
        <f t="shared" si="16"/>
        <v>0</v>
      </c>
      <c r="H180" s="942">
        <f t="shared" si="17"/>
        <v>0</v>
      </c>
      <c r="T180" s="239"/>
    </row>
    <row r="181" spans="3:20" x14ac:dyDescent="0.2">
      <c r="C181" s="173" t="str">
        <f t="shared" si="15"/>
        <v>MACAU</v>
      </c>
      <c r="D181" s="942">
        <f t="shared" si="16"/>
        <v>0</v>
      </c>
      <c r="E181" s="139">
        <f t="shared" si="16"/>
        <v>0</v>
      </c>
      <c r="F181" s="139">
        <f t="shared" si="16"/>
        <v>0</v>
      </c>
      <c r="G181" s="139">
        <f t="shared" si="16"/>
        <v>0</v>
      </c>
      <c r="H181" s="942">
        <f t="shared" si="17"/>
        <v>0</v>
      </c>
      <c r="T181" s="239"/>
    </row>
    <row r="182" spans="3:20" x14ac:dyDescent="0.2">
      <c r="C182" s="1549" t="s">
        <v>139</v>
      </c>
      <c r="D182" s="1550"/>
      <c r="E182" s="1550"/>
      <c r="F182" s="1550"/>
      <c r="G182" s="1551"/>
      <c r="H182" s="46">
        <f>SUM(H172:H181)</f>
        <v>0</v>
      </c>
      <c r="T182" s="239"/>
    </row>
    <row r="183" spans="3:20" x14ac:dyDescent="0.2">
      <c r="D183" s="952">
        <f>SUM(D172:D181)</f>
        <v>0</v>
      </c>
      <c r="E183" s="952">
        <f t="shared" ref="E183" si="18">SUM(E172:E181)</f>
        <v>0</v>
      </c>
      <c r="F183" s="952">
        <f>SUM(F172:F181)</f>
        <v>0</v>
      </c>
      <c r="G183" s="952">
        <f>SUM(G172:G181)</f>
        <v>0</v>
      </c>
      <c r="T183" s="239"/>
    </row>
    <row r="184" spans="3:20" x14ac:dyDescent="0.2">
      <c r="T184" s="239"/>
    </row>
    <row r="187" spans="3:20" x14ac:dyDescent="0.2">
      <c r="E187" s="243"/>
      <c r="F187" s="952"/>
      <c r="G187" s="952"/>
      <c r="J187" s="240"/>
      <c r="K187" s="239"/>
    </row>
    <row r="188" spans="3:20" x14ac:dyDescent="0.2">
      <c r="F188" s="952"/>
      <c r="G188" s="952"/>
      <c r="J188" s="9"/>
    </row>
    <row r="189" spans="3:20" x14ac:dyDescent="0.2">
      <c r="F189" s="952"/>
      <c r="G189" s="952"/>
      <c r="J189" s="244"/>
    </row>
    <row r="190" spans="3:20" x14ac:dyDescent="0.2">
      <c r="F190" s="952"/>
      <c r="G190" s="952"/>
      <c r="J190" s="240"/>
    </row>
    <row r="191" spans="3:20" x14ac:dyDescent="0.2">
      <c r="F191" s="952"/>
      <c r="G191" s="952"/>
      <c r="J191" s="240"/>
    </row>
    <row r="192" spans="3:20" x14ac:dyDescent="0.2">
      <c r="F192" s="952"/>
      <c r="G192" s="952"/>
      <c r="J192" s="9"/>
    </row>
    <row r="193" spans="5:10" x14ac:dyDescent="0.2">
      <c r="E193" s="20"/>
      <c r="F193" s="952"/>
      <c r="G193" s="952"/>
      <c r="J193" s="244"/>
    </row>
    <row r="194" spans="5:10" x14ac:dyDescent="0.2">
      <c r="F194" s="952"/>
      <c r="G194" s="952"/>
    </row>
    <row r="196" spans="5:10" x14ac:dyDescent="0.2">
      <c r="E196" s="243"/>
    </row>
  </sheetData>
  <sheetProtection algorithmName="SHA-512" hashValue="W81/kKwgHGX19lZDJKFISgZbjBoDZqT1lzBuAB8mwO+Mxnag9JZKLnuRmEL5B81jmMJotm44jRAtw7qBGvjyrQ==" saltValue="0v/lChmtjphjwlFB9DP0Xw==" spinCount="100000" sheet="1" objects="1" scenarios="1"/>
  <protectedRanges>
    <protectedRange sqref="I9:I54 G9:G54 I57 G57 I62:I113 G62:G113" name="Intervalo1"/>
    <protectedRange sqref="I55:I56 G55:G56 I58 G58" name="Intervalo1_2"/>
  </protectedRanges>
  <mergeCells count="325">
    <mergeCell ref="B1:L4"/>
    <mergeCell ref="M1:S1"/>
    <mergeCell ref="X1:Z1"/>
    <mergeCell ref="P2:Q2"/>
    <mergeCell ref="V2:W2"/>
    <mergeCell ref="P3:Q3"/>
    <mergeCell ref="V3:W3"/>
    <mergeCell ref="P4:Q4"/>
    <mergeCell ref="V4:W4"/>
    <mergeCell ref="Q12:S12"/>
    <mergeCell ref="V12:W12"/>
    <mergeCell ref="B7:L7"/>
    <mergeCell ref="M7:N7"/>
    <mergeCell ref="V7:W7"/>
    <mergeCell ref="G8:I8"/>
    <mergeCell ref="V8:W8"/>
    <mergeCell ref="B5:L5"/>
    <mergeCell ref="P5:Q5"/>
    <mergeCell ref="V5:W5"/>
    <mergeCell ref="B6:L6"/>
    <mergeCell ref="P6:Q6"/>
    <mergeCell ref="V6:W6"/>
    <mergeCell ref="P7:Q7"/>
    <mergeCell ref="P8:Q8"/>
    <mergeCell ref="W19:X19"/>
    <mergeCell ref="N20:O20"/>
    <mergeCell ref="S20:T20"/>
    <mergeCell ref="U20:V20"/>
    <mergeCell ref="N21:O21"/>
    <mergeCell ref="S21:T21"/>
    <mergeCell ref="Q13:S13"/>
    <mergeCell ref="V13:W13"/>
    <mergeCell ref="K14:K18"/>
    <mergeCell ref="L14:L18"/>
    <mergeCell ref="Q14:S14"/>
    <mergeCell ref="V14:W14"/>
    <mergeCell ref="Q15:S15"/>
    <mergeCell ref="V15:W15"/>
    <mergeCell ref="Q16:S16"/>
    <mergeCell ref="V16:W16"/>
    <mergeCell ref="K9:K13"/>
    <mergeCell ref="L9:L13"/>
    <mergeCell ref="Q9:S9"/>
    <mergeCell ref="V9:W9"/>
    <mergeCell ref="Q10:S10"/>
    <mergeCell ref="V10:W10"/>
    <mergeCell ref="Q11:S11"/>
    <mergeCell ref="V11:W11"/>
    <mergeCell ref="U21:V21"/>
    <mergeCell ref="N22:O22"/>
    <mergeCell ref="S22:T22"/>
    <mergeCell ref="U22:V22"/>
    <mergeCell ref="N23:O23"/>
    <mergeCell ref="S23:T23"/>
    <mergeCell ref="U23:V23"/>
    <mergeCell ref="Q17:S17"/>
    <mergeCell ref="K19:K23"/>
    <mergeCell ref="L19:L23"/>
    <mergeCell ref="M19:V19"/>
    <mergeCell ref="U26:V26"/>
    <mergeCell ref="N27:O27"/>
    <mergeCell ref="S27:T27"/>
    <mergeCell ref="U27:V27"/>
    <mergeCell ref="N28:O28"/>
    <mergeCell ref="S28:T28"/>
    <mergeCell ref="U28:V28"/>
    <mergeCell ref="K24:K28"/>
    <mergeCell ref="L24:L28"/>
    <mergeCell ref="N24:O24"/>
    <mergeCell ref="S24:T24"/>
    <mergeCell ref="U24:V24"/>
    <mergeCell ref="N25:O25"/>
    <mergeCell ref="S25:T25"/>
    <mergeCell ref="U25:V25"/>
    <mergeCell ref="N26:O26"/>
    <mergeCell ref="S26:T26"/>
    <mergeCell ref="M37:P37"/>
    <mergeCell ref="Q37:R37"/>
    <mergeCell ref="M38:P38"/>
    <mergeCell ref="K29:K33"/>
    <mergeCell ref="L29:L33"/>
    <mergeCell ref="N29:O29"/>
    <mergeCell ref="S29:T29"/>
    <mergeCell ref="U29:V29"/>
    <mergeCell ref="N30:O30"/>
    <mergeCell ref="S30:T30"/>
    <mergeCell ref="U30:V30"/>
    <mergeCell ref="M31:O31"/>
    <mergeCell ref="K44:K48"/>
    <mergeCell ref="L44:L46"/>
    <mergeCell ref="M44:P44"/>
    <mergeCell ref="Q44:R44"/>
    <mergeCell ref="M45:P45"/>
    <mergeCell ref="Q45:R45"/>
    <mergeCell ref="M46:P46"/>
    <mergeCell ref="Q38:R38"/>
    <mergeCell ref="K39:K43"/>
    <mergeCell ref="L39:L43"/>
    <mergeCell ref="M39:P39"/>
    <mergeCell ref="Q39:R39"/>
    <mergeCell ref="M40:P40"/>
    <mergeCell ref="Q40:R40"/>
    <mergeCell ref="M41:P41"/>
    <mergeCell ref="Q41:R41"/>
    <mergeCell ref="M42:P42"/>
    <mergeCell ref="K34:K38"/>
    <mergeCell ref="L34:L38"/>
    <mergeCell ref="M34:S34"/>
    <mergeCell ref="M35:P35"/>
    <mergeCell ref="Q35:R35"/>
    <mergeCell ref="M36:P36"/>
    <mergeCell ref="Q36:R36"/>
    <mergeCell ref="Q46:R46"/>
    <mergeCell ref="L47:L48"/>
    <mergeCell ref="M47:P47"/>
    <mergeCell ref="Q47:R47"/>
    <mergeCell ref="M48:P48"/>
    <mergeCell ref="Q48:R48"/>
    <mergeCell ref="Q42:R42"/>
    <mergeCell ref="M43:P43"/>
    <mergeCell ref="Q43:R43"/>
    <mergeCell ref="K49:K53"/>
    <mergeCell ref="M49:P49"/>
    <mergeCell ref="Q49:R49"/>
    <mergeCell ref="M50:P50"/>
    <mergeCell ref="Q50:R50"/>
    <mergeCell ref="M51:P51"/>
    <mergeCell ref="Q51:R51"/>
    <mergeCell ref="M52:P52"/>
    <mergeCell ref="Q52:R52"/>
    <mergeCell ref="M53:P53"/>
    <mergeCell ref="Q53:R53"/>
    <mergeCell ref="K55:K56"/>
    <mergeCell ref="M55:P55"/>
    <mergeCell ref="Q55:R55"/>
    <mergeCell ref="M56:P56"/>
    <mergeCell ref="Q56:R56"/>
    <mergeCell ref="Q61:R61"/>
    <mergeCell ref="K62:K66"/>
    <mergeCell ref="M62:P62"/>
    <mergeCell ref="Q62:R62"/>
    <mergeCell ref="L63:L67"/>
    <mergeCell ref="M63:P63"/>
    <mergeCell ref="Q63:R63"/>
    <mergeCell ref="M64:P64"/>
    <mergeCell ref="Q64:R64"/>
    <mergeCell ref="M65:P65"/>
    <mergeCell ref="L58:L62"/>
    <mergeCell ref="M58:P58"/>
    <mergeCell ref="Q58:R58"/>
    <mergeCell ref="B59:K59"/>
    <mergeCell ref="M59:P59"/>
    <mergeCell ref="Q59:R59"/>
    <mergeCell ref="B60:K60"/>
    <mergeCell ref="M60:P60"/>
    <mergeCell ref="Q60:R60"/>
    <mergeCell ref="M61:P61"/>
    <mergeCell ref="Q65:R65"/>
    <mergeCell ref="M66:P66"/>
    <mergeCell ref="Q66:R66"/>
    <mergeCell ref="K67:K71"/>
    <mergeCell ref="M67:P67"/>
    <mergeCell ref="Q67:R67"/>
    <mergeCell ref="L68:L72"/>
    <mergeCell ref="M68:P68"/>
    <mergeCell ref="Q68:R68"/>
    <mergeCell ref="M69:P69"/>
    <mergeCell ref="Q69:R69"/>
    <mergeCell ref="M70:P70"/>
    <mergeCell ref="Q70:R70"/>
    <mergeCell ref="M71:P71"/>
    <mergeCell ref="Q71:R71"/>
    <mergeCell ref="K72:K76"/>
    <mergeCell ref="M72:P72"/>
    <mergeCell ref="Q72:R72"/>
    <mergeCell ref="L73:L77"/>
    <mergeCell ref="M73:P73"/>
    <mergeCell ref="M80:P80"/>
    <mergeCell ref="Q80:R80"/>
    <mergeCell ref="Q73:R73"/>
    <mergeCell ref="M74:P74"/>
    <mergeCell ref="Q74:R74"/>
    <mergeCell ref="M75:P75"/>
    <mergeCell ref="Q75:R75"/>
    <mergeCell ref="M76:P76"/>
    <mergeCell ref="Q76:R76"/>
    <mergeCell ref="K87:K91"/>
    <mergeCell ref="M87:P87"/>
    <mergeCell ref="Q87:R87"/>
    <mergeCell ref="L88:L92"/>
    <mergeCell ref="M88:P88"/>
    <mergeCell ref="Q88:R88"/>
    <mergeCell ref="M81:P81"/>
    <mergeCell ref="Q81:R81"/>
    <mergeCell ref="K82:K86"/>
    <mergeCell ref="M82:P82"/>
    <mergeCell ref="Q82:R82"/>
    <mergeCell ref="L83:L87"/>
    <mergeCell ref="M83:P83"/>
    <mergeCell ref="Q83:R83"/>
    <mergeCell ref="M84:P84"/>
    <mergeCell ref="Q84:R84"/>
    <mergeCell ref="K77:K81"/>
    <mergeCell ref="M77:P77"/>
    <mergeCell ref="Q77:R77"/>
    <mergeCell ref="L78:L82"/>
    <mergeCell ref="M78:P78"/>
    <mergeCell ref="Q78:R78"/>
    <mergeCell ref="M79:P79"/>
    <mergeCell ref="Q79:R79"/>
    <mergeCell ref="M89:P89"/>
    <mergeCell ref="Q89:R89"/>
    <mergeCell ref="M90:P90"/>
    <mergeCell ref="Q90:R90"/>
    <mergeCell ref="M91:P91"/>
    <mergeCell ref="Q91:R91"/>
    <mergeCell ref="M85:P85"/>
    <mergeCell ref="Q85:R85"/>
    <mergeCell ref="M86:P86"/>
    <mergeCell ref="Q86:R86"/>
    <mergeCell ref="M96:P96"/>
    <mergeCell ref="Q96:R96"/>
    <mergeCell ref="K97:K101"/>
    <mergeCell ref="M97:P97"/>
    <mergeCell ref="Q97:R97"/>
    <mergeCell ref="L98:L102"/>
    <mergeCell ref="M98:P98"/>
    <mergeCell ref="Q98:R98"/>
    <mergeCell ref="M99:P99"/>
    <mergeCell ref="Q99:R99"/>
    <mergeCell ref="K92:K96"/>
    <mergeCell ref="M92:P92"/>
    <mergeCell ref="Q92:R92"/>
    <mergeCell ref="L93:L97"/>
    <mergeCell ref="M93:P93"/>
    <mergeCell ref="Q93:R93"/>
    <mergeCell ref="M94:P94"/>
    <mergeCell ref="Q94:R94"/>
    <mergeCell ref="M95:P95"/>
    <mergeCell ref="Q95:R95"/>
    <mergeCell ref="M100:P100"/>
    <mergeCell ref="Q100:R100"/>
    <mergeCell ref="M101:P101"/>
    <mergeCell ref="Q101:R101"/>
    <mergeCell ref="K102:K106"/>
    <mergeCell ref="M102:P102"/>
    <mergeCell ref="Q102:R102"/>
    <mergeCell ref="M103:P103"/>
    <mergeCell ref="Q103:R103"/>
    <mergeCell ref="M104:P104"/>
    <mergeCell ref="K108:K109"/>
    <mergeCell ref="M108:P108"/>
    <mergeCell ref="Q108:R108"/>
    <mergeCell ref="M109:P109"/>
    <mergeCell ref="Q109:R109"/>
    <mergeCell ref="B107:K107"/>
    <mergeCell ref="M110:P110"/>
    <mergeCell ref="Q110:R110"/>
    <mergeCell ref="Q104:R104"/>
    <mergeCell ref="M105:P105"/>
    <mergeCell ref="Q105:R105"/>
    <mergeCell ref="M106:P106"/>
    <mergeCell ref="Q106:R106"/>
    <mergeCell ref="M107:P107"/>
    <mergeCell ref="Q107:R107"/>
    <mergeCell ref="B114:K114"/>
    <mergeCell ref="M114:P114"/>
    <mergeCell ref="Q114:R114"/>
    <mergeCell ref="M115:P115"/>
    <mergeCell ref="Q115:R115"/>
    <mergeCell ref="M116:P116"/>
    <mergeCell ref="Q116:R116"/>
    <mergeCell ref="M111:P111"/>
    <mergeCell ref="Q111:R111"/>
    <mergeCell ref="M112:P112"/>
    <mergeCell ref="Q112:R112"/>
    <mergeCell ref="M113:P113"/>
    <mergeCell ref="Q113:R113"/>
    <mergeCell ref="M120:P120"/>
    <mergeCell ref="Q120:R120"/>
    <mergeCell ref="M121:P121"/>
    <mergeCell ref="Q121:R121"/>
    <mergeCell ref="M122:P122"/>
    <mergeCell ref="Q122:R122"/>
    <mergeCell ref="M117:P117"/>
    <mergeCell ref="Q117:R117"/>
    <mergeCell ref="D118:E118"/>
    <mergeCell ref="M118:P118"/>
    <mergeCell ref="Q118:R118"/>
    <mergeCell ref="D119:F119"/>
    <mergeCell ref="M119:P119"/>
    <mergeCell ref="Q119:R119"/>
    <mergeCell ref="Q127:R127"/>
    <mergeCell ref="M128:P128"/>
    <mergeCell ref="Q128:R128"/>
    <mergeCell ref="M123:P123"/>
    <mergeCell ref="Q123:R123"/>
    <mergeCell ref="M124:P124"/>
    <mergeCell ref="Q124:R124"/>
    <mergeCell ref="M125:P125"/>
    <mergeCell ref="Q125:R125"/>
    <mergeCell ref="B110:K110"/>
    <mergeCell ref="B54:K54"/>
    <mergeCell ref="B57:K57"/>
    <mergeCell ref="B112:K112"/>
    <mergeCell ref="M54:P54"/>
    <mergeCell ref="Q54:R54"/>
    <mergeCell ref="M57:P57"/>
    <mergeCell ref="Q57:R57"/>
    <mergeCell ref="C182:G182"/>
    <mergeCell ref="M132:P132"/>
    <mergeCell ref="Q132:R132"/>
    <mergeCell ref="M133:R133"/>
    <mergeCell ref="C141:J141"/>
    <mergeCell ref="C156:H156"/>
    <mergeCell ref="C170:H170"/>
    <mergeCell ref="M129:P129"/>
    <mergeCell ref="Q129:R129"/>
    <mergeCell ref="M130:P130"/>
    <mergeCell ref="Q130:R130"/>
    <mergeCell ref="M131:P131"/>
    <mergeCell ref="Q131:R131"/>
    <mergeCell ref="M126:P126"/>
    <mergeCell ref="Q126:R126"/>
    <mergeCell ref="M127:P127"/>
  </mergeCells>
  <phoneticPr fontId="46" type="noConversion"/>
  <conditionalFormatting sqref="J9:J53 F9:F53 F62:F106 J62:J106">
    <cfRule type="cellIs" dxfId="25" priority="1" operator="equal">
      <formula>$N$17</formula>
    </cfRule>
    <cfRule type="cellIs" dxfId="24" priority="2" operator="equal">
      <formula>$N$16</formula>
    </cfRule>
    <cfRule type="cellIs" dxfId="23" priority="3" operator="equal">
      <formula>$N$15</formula>
    </cfRule>
    <cfRule type="cellIs" dxfId="22" priority="4" operator="equal">
      <formula>$N$14</formula>
    </cfRule>
    <cfRule type="cellIs" dxfId="21" priority="5" operator="equal">
      <formula>$N$13</formula>
    </cfRule>
    <cfRule type="cellIs" dxfId="20" priority="6" operator="equal">
      <formula>$N$12</formula>
    </cfRule>
    <cfRule type="cellIs" dxfId="19" priority="7" operator="equal">
      <formula>$N$11</formula>
    </cfRule>
    <cfRule type="cellIs" dxfId="18" priority="8" operator="equal">
      <formula>$N$10</formula>
    </cfRule>
    <cfRule type="cellIs" dxfId="17" priority="9" operator="equal">
      <formula>$N$9</formula>
    </cfRule>
    <cfRule type="cellIs" dxfId="16" priority="10" operator="equal">
      <formula>$N$8</formula>
    </cfRule>
  </conditionalFormatting>
  <pageMargins left="0.6692913385826772" right="0.31496062992125984" top="0.55118110236220474" bottom="0.47244094488188981" header="0.23622047244094491" footer="0.47244094488188981"/>
  <pageSetup paperSize="9" scale="78" fitToHeight="0" orientation="portrait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H140"/>
  <sheetViews>
    <sheetView workbookViewId="0">
      <selection activeCell="F17" sqref="F17"/>
    </sheetView>
  </sheetViews>
  <sheetFormatPr defaultRowHeight="12.75" x14ac:dyDescent="0.2"/>
  <cols>
    <col min="1" max="1" width="2.42578125" style="741" customWidth="1"/>
    <col min="2" max="2" width="4.140625" style="741" customWidth="1"/>
    <col min="3" max="3" width="12.5703125" style="741" customWidth="1"/>
    <col min="4" max="4" width="14.140625" style="741" customWidth="1"/>
    <col min="5" max="5" width="10" style="741" customWidth="1"/>
    <col min="6" max="6" width="20.28515625" style="741" customWidth="1"/>
    <col min="7" max="7" width="3" style="741" customWidth="1"/>
    <col min="8" max="8" width="4" style="741" customWidth="1"/>
    <col min="9" max="9" width="3.140625" style="741" customWidth="1"/>
    <col min="10" max="10" width="20.140625" style="741" customWidth="1"/>
    <col min="11" max="11" width="16.140625" style="741" customWidth="1"/>
    <col min="12" max="12" width="4.28515625" style="741" customWidth="1"/>
    <col min="13" max="13" width="14.85546875" style="741" bestFit="1" customWidth="1"/>
    <col min="14" max="14" width="12.42578125" style="741" customWidth="1"/>
    <col min="15" max="16" width="10.140625" style="741" bestFit="1" customWidth="1"/>
    <col min="17" max="17" width="10.5703125" style="741" bestFit="1" customWidth="1"/>
    <col min="18" max="18" width="7" style="741" customWidth="1"/>
    <col min="19" max="19" width="7.85546875" style="741" customWidth="1"/>
    <col min="20" max="20" width="5.42578125" style="741" customWidth="1"/>
    <col min="21" max="21" width="5.85546875" style="741" bestFit="1" customWidth="1"/>
    <col min="22" max="22" width="5.7109375" style="741" bestFit="1" customWidth="1"/>
    <col min="23" max="23" width="11.28515625" style="741" customWidth="1"/>
    <col min="24" max="24" width="17.7109375" style="741" customWidth="1"/>
    <col min="25" max="25" width="15.140625" style="741" bestFit="1" customWidth="1"/>
    <col min="26" max="26" width="10.5703125" style="741" bestFit="1" customWidth="1"/>
    <col min="27" max="257" width="9.140625" style="741"/>
    <col min="258" max="258" width="3" style="741" bestFit="1" customWidth="1"/>
    <col min="259" max="259" width="12.5703125" style="741" customWidth="1"/>
    <col min="260" max="260" width="14.140625" style="741" customWidth="1"/>
    <col min="261" max="261" width="9.42578125" style="741" bestFit="1" customWidth="1"/>
    <col min="262" max="262" width="15.85546875" style="741" customWidth="1"/>
    <col min="263" max="263" width="3" style="741" customWidth="1"/>
    <col min="264" max="264" width="4" style="741" customWidth="1"/>
    <col min="265" max="265" width="3.140625" style="741" customWidth="1"/>
    <col min="266" max="266" width="16.140625" style="741" customWidth="1"/>
    <col min="267" max="267" width="10.28515625" style="741" customWidth="1"/>
    <col min="268" max="270" width="12.42578125" style="741" customWidth="1"/>
    <col min="271" max="271" width="9.140625" style="741"/>
    <col min="272" max="272" width="9.28515625" style="741" bestFit="1" customWidth="1"/>
    <col min="273" max="273" width="8.28515625" style="741" customWidth="1"/>
    <col min="274" max="274" width="6" style="741" customWidth="1"/>
    <col min="275" max="275" width="5.7109375" style="741" customWidth="1"/>
    <col min="276" max="276" width="5.42578125" style="741" customWidth="1"/>
    <col min="277" max="277" width="5.85546875" style="741" bestFit="1" customWidth="1"/>
    <col min="278" max="278" width="5.7109375" style="741" bestFit="1" customWidth="1"/>
    <col min="279" max="279" width="5.28515625" style="741" customWidth="1"/>
    <col min="280" max="280" width="5.28515625" style="741" bestFit="1" customWidth="1"/>
    <col min="281" max="513" width="9.140625" style="741"/>
    <col min="514" max="514" width="3" style="741" bestFit="1" customWidth="1"/>
    <col min="515" max="515" width="12.5703125" style="741" customWidth="1"/>
    <col min="516" max="516" width="14.140625" style="741" customWidth="1"/>
    <col min="517" max="517" width="9.42578125" style="741" bestFit="1" customWidth="1"/>
    <col min="518" max="518" width="15.85546875" style="741" customWidth="1"/>
    <col min="519" max="519" width="3" style="741" customWidth="1"/>
    <col min="520" max="520" width="4" style="741" customWidth="1"/>
    <col min="521" max="521" width="3.140625" style="741" customWidth="1"/>
    <col min="522" max="522" width="16.140625" style="741" customWidth="1"/>
    <col min="523" max="523" width="10.28515625" style="741" customWidth="1"/>
    <col min="524" max="526" width="12.42578125" style="741" customWidth="1"/>
    <col min="527" max="527" width="9.140625" style="741"/>
    <col min="528" max="528" width="9.28515625" style="741" bestFit="1" customWidth="1"/>
    <col min="529" max="529" width="8.28515625" style="741" customWidth="1"/>
    <col min="530" max="530" width="6" style="741" customWidth="1"/>
    <col min="531" max="531" width="5.7109375" style="741" customWidth="1"/>
    <col min="532" max="532" width="5.42578125" style="741" customWidth="1"/>
    <col min="533" max="533" width="5.85546875" style="741" bestFit="1" customWidth="1"/>
    <col min="534" max="534" width="5.7109375" style="741" bestFit="1" customWidth="1"/>
    <col min="535" max="535" width="5.28515625" style="741" customWidth="1"/>
    <col min="536" max="536" width="5.28515625" style="741" bestFit="1" customWidth="1"/>
    <col min="537" max="769" width="9.140625" style="741"/>
    <col min="770" max="770" width="3" style="741" bestFit="1" customWidth="1"/>
    <col min="771" max="771" width="12.5703125" style="741" customWidth="1"/>
    <col min="772" max="772" width="14.140625" style="741" customWidth="1"/>
    <col min="773" max="773" width="9.42578125" style="741" bestFit="1" customWidth="1"/>
    <col min="774" max="774" width="15.85546875" style="741" customWidth="1"/>
    <col min="775" max="775" width="3" style="741" customWidth="1"/>
    <col min="776" max="776" width="4" style="741" customWidth="1"/>
    <col min="777" max="777" width="3.140625" style="741" customWidth="1"/>
    <col min="778" max="778" width="16.140625" style="741" customWidth="1"/>
    <col min="779" max="779" width="10.28515625" style="741" customWidth="1"/>
    <col min="780" max="782" width="12.42578125" style="741" customWidth="1"/>
    <col min="783" max="783" width="9.140625" style="741"/>
    <col min="784" max="784" width="9.28515625" style="741" bestFit="1" customWidth="1"/>
    <col min="785" max="785" width="8.28515625" style="741" customWidth="1"/>
    <col min="786" max="786" width="6" style="741" customWidth="1"/>
    <col min="787" max="787" width="5.7109375" style="741" customWidth="1"/>
    <col min="788" max="788" width="5.42578125" style="741" customWidth="1"/>
    <col min="789" max="789" width="5.85546875" style="741" bestFit="1" customWidth="1"/>
    <col min="790" max="790" width="5.7109375" style="741" bestFit="1" customWidth="1"/>
    <col min="791" max="791" width="5.28515625" style="741" customWidth="1"/>
    <col min="792" max="792" width="5.28515625" style="741" bestFit="1" customWidth="1"/>
    <col min="793" max="1025" width="9.140625" style="741"/>
    <col min="1026" max="1026" width="3" style="741" bestFit="1" customWidth="1"/>
    <col min="1027" max="1027" width="12.5703125" style="741" customWidth="1"/>
    <col min="1028" max="1028" width="14.140625" style="741" customWidth="1"/>
    <col min="1029" max="1029" width="9.42578125" style="741" bestFit="1" customWidth="1"/>
    <col min="1030" max="1030" width="15.85546875" style="741" customWidth="1"/>
    <col min="1031" max="1031" width="3" style="741" customWidth="1"/>
    <col min="1032" max="1032" width="4" style="741" customWidth="1"/>
    <col min="1033" max="1033" width="3.140625" style="741" customWidth="1"/>
    <col min="1034" max="1034" width="16.140625" style="741" customWidth="1"/>
    <col min="1035" max="1035" width="10.28515625" style="741" customWidth="1"/>
    <col min="1036" max="1038" width="12.42578125" style="741" customWidth="1"/>
    <col min="1039" max="1039" width="9.140625" style="741"/>
    <col min="1040" max="1040" width="9.28515625" style="741" bestFit="1" customWidth="1"/>
    <col min="1041" max="1041" width="8.28515625" style="741" customWidth="1"/>
    <col min="1042" max="1042" width="6" style="741" customWidth="1"/>
    <col min="1043" max="1043" width="5.7109375" style="741" customWidth="1"/>
    <col min="1044" max="1044" width="5.42578125" style="741" customWidth="1"/>
    <col min="1045" max="1045" width="5.85546875" style="741" bestFit="1" customWidth="1"/>
    <col min="1046" max="1046" width="5.7109375" style="741" bestFit="1" customWidth="1"/>
    <col min="1047" max="1047" width="5.28515625" style="741" customWidth="1"/>
    <col min="1048" max="1048" width="5.28515625" style="741" bestFit="1" customWidth="1"/>
    <col min="1049" max="1281" width="9.140625" style="741"/>
    <col min="1282" max="1282" width="3" style="741" bestFit="1" customWidth="1"/>
    <col min="1283" max="1283" width="12.5703125" style="741" customWidth="1"/>
    <col min="1284" max="1284" width="14.140625" style="741" customWidth="1"/>
    <col min="1285" max="1285" width="9.42578125" style="741" bestFit="1" customWidth="1"/>
    <col min="1286" max="1286" width="15.85546875" style="741" customWidth="1"/>
    <col min="1287" max="1287" width="3" style="741" customWidth="1"/>
    <col min="1288" max="1288" width="4" style="741" customWidth="1"/>
    <col min="1289" max="1289" width="3.140625" style="741" customWidth="1"/>
    <col min="1290" max="1290" width="16.140625" style="741" customWidth="1"/>
    <col min="1291" max="1291" width="10.28515625" style="741" customWidth="1"/>
    <col min="1292" max="1294" width="12.42578125" style="741" customWidth="1"/>
    <col min="1295" max="1295" width="9.140625" style="741"/>
    <col min="1296" max="1296" width="9.28515625" style="741" bestFit="1" customWidth="1"/>
    <col min="1297" max="1297" width="8.28515625" style="741" customWidth="1"/>
    <col min="1298" max="1298" width="6" style="741" customWidth="1"/>
    <col min="1299" max="1299" width="5.7109375" style="741" customWidth="1"/>
    <col min="1300" max="1300" width="5.42578125" style="741" customWidth="1"/>
    <col min="1301" max="1301" width="5.85546875" style="741" bestFit="1" customWidth="1"/>
    <col min="1302" max="1302" width="5.7109375" style="741" bestFit="1" customWidth="1"/>
    <col min="1303" max="1303" width="5.28515625" style="741" customWidth="1"/>
    <col min="1304" max="1304" width="5.28515625" style="741" bestFit="1" customWidth="1"/>
    <col min="1305" max="1537" width="9.140625" style="741"/>
    <col min="1538" max="1538" width="3" style="741" bestFit="1" customWidth="1"/>
    <col min="1539" max="1539" width="12.5703125" style="741" customWidth="1"/>
    <col min="1540" max="1540" width="14.140625" style="741" customWidth="1"/>
    <col min="1541" max="1541" width="9.42578125" style="741" bestFit="1" customWidth="1"/>
    <col min="1542" max="1542" width="15.85546875" style="741" customWidth="1"/>
    <col min="1543" max="1543" width="3" style="741" customWidth="1"/>
    <col min="1544" max="1544" width="4" style="741" customWidth="1"/>
    <col min="1545" max="1545" width="3.140625" style="741" customWidth="1"/>
    <col min="1546" max="1546" width="16.140625" style="741" customWidth="1"/>
    <col min="1547" max="1547" width="10.28515625" style="741" customWidth="1"/>
    <col min="1548" max="1550" width="12.42578125" style="741" customWidth="1"/>
    <col min="1551" max="1551" width="9.140625" style="741"/>
    <col min="1552" max="1552" width="9.28515625" style="741" bestFit="1" customWidth="1"/>
    <col min="1553" max="1553" width="8.28515625" style="741" customWidth="1"/>
    <col min="1554" max="1554" width="6" style="741" customWidth="1"/>
    <col min="1555" max="1555" width="5.7109375" style="741" customWidth="1"/>
    <col min="1556" max="1556" width="5.42578125" style="741" customWidth="1"/>
    <col min="1557" max="1557" width="5.85546875" style="741" bestFit="1" customWidth="1"/>
    <col min="1558" max="1558" width="5.7109375" style="741" bestFit="1" customWidth="1"/>
    <col min="1559" max="1559" width="5.28515625" style="741" customWidth="1"/>
    <col min="1560" max="1560" width="5.28515625" style="741" bestFit="1" customWidth="1"/>
    <col min="1561" max="1793" width="9.140625" style="741"/>
    <col min="1794" max="1794" width="3" style="741" bestFit="1" customWidth="1"/>
    <col min="1795" max="1795" width="12.5703125" style="741" customWidth="1"/>
    <col min="1796" max="1796" width="14.140625" style="741" customWidth="1"/>
    <col min="1797" max="1797" width="9.42578125" style="741" bestFit="1" customWidth="1"/>
    <col min="1798" max="1798" width="15.85546875" style="741" customWidth="1"/>
    <col min="1799" max="1799" width="3" style="741" customWidth="1"/>
    <col min="1800" max="1800" width="4" style="741" customWidth="1"/>
    <col min="1801" max="1801" width="3.140625" style="741" customWidth="1"/>
    <col min="1802" max="1802" width="16.140625" style="741" customWidth="1"/>
    <col min="1803" max="1803" width="10.28515625" style="741" customWidth="1"/>
    <col min="1804" max="1806" width="12.42578125" style="741" customWidth="1"/>
    <col min="1807" max="1807" width="9.140625" style="741"/>
    <col min="1808" max="1808" width="9.28515625" style="741" bestFit="1" customWidth="1"/>
    <col min="1809" max="1809" width="8.28515625" style="741" customWidth="1"/>
    <col min="1810" max="1810" width="6" style="741" customWidth="1"/>
    <col min="1811" max="1811" width="5.7109375" style="741" customWidth="1"/>
    <col min="1812" max="1812" width="5.42578125" style="741" customWidth="1"/>
    <col min="1813" max="1813" width="5.85546875" style="741" bestFit="1" customWidth="1"/>
    <col min="1814" max="1814" width="5.7109375" style="741" bestFit="1" customWidth="1"/>
    <col min="1815" max="1815" width="5.28515625" style="741" customWidth="1"/>
    <col min="1816" max="1816" width="5.28515625" style="741" bestFit="1" customWidth="1"/>
    <col min="1817" max="2049" width="9.140625" style="741"/>
    <col min="2050" max="2050" width="3" style="741" bestFit="1" customWidth="1"/>
    <col min="2051" max="2051" width="12.5703125" style="741" customWidth="1"/>
    <col min="2052" max="2052" width="14.140625" style="741" customWidth="1"/>
    <col min="2053" max="2053" width="9.42578125" style="741" bestFit="1" customWidth="1"/>
    <col min="2054" max="2054" width="15.85546875" style="741" customWidth="1"/>
    <col min="2055" max="2055" width="3" style="741" customWidth="1"/>
    <col min="2056" max="2056" width="4" style="741" customWidth="1"/>
    <col min="2057" max="2057" width="3.140625" style="741" customWidth="1"/>
    <col min="2058" max="2058" width="16.140625" style="741" customWidth="1"/>
    <col min="2059" max="2059" width="10.28515625" style="741" customWidth="1"/>
    <col min="2060" max="2062" width="12.42578125" style="741" customWidth="1"/>
    <col min="2063" max="2063" width="9.140625" style="741"/>
    <col min="2064" max="2064" width="9.28515625" style="741" bestFit="1" customWidth="1"/>
    <col min="2065" max="2065" width="8.28515625" style="741" customWidth="1"/>
    <col min="2066" max="2066" width="6" style="741" customWidth="1"/>
    <col min="2067" max="2067" width="5.7109375" style="741" customWidth="1"/>
    <col min="2068" max="2068" width="5.42578125" style="741" customWidth="1"/>
    <col min="2069" max="2069" width="5.85546875" style="741" bestFit="1" customWidth="1"/>
    <col min="2070" max="2070" width="5.7109375" style="741" bestFit="1" customWidth="1"/>
    <col min="2071" max="2071" width="5.28515625" style="741" customWidth="1"/>
    <col min="2072" max="2072" width="5.28515625" style="741" bestFit="1" customWidth="1"/>
    <col min="2073" max="2305" width="9.140625" style="741"/>
    <col min="2306" max="2306" width="3" style="741" bestFit="1" customWidth="1"/>
    <col min="2307" max="2307" width="12.5703125" style="741" customWidth="1"/>
    <col min="2308" max="2308" width="14.140625" style="741" customWidth="1"/>
    <col min="2309" max="2309" width="9.42578125" style="741" bestFit="1" customWidth="1"/>
    <col min="2310" max="2310" width="15.85546875" style="741" customWidth="1"/>
    <col min="2311" max="2311" width="3" style="741" customWidth="1"/>
    <col min="2312" max="2312" width="4" style="741" customWidth="1"/>
    <col min="2313" max="2313" width="3.140625" style="741" customWidth="1"/>
    <col min="2314" max="2314" width="16.140625" style="741" customWidth="1"/>
    <col min="2315" max="2315" width="10.28515625" style="741" customWidth="1"/>
    <col min="2316" max="2318" width="12.42578125" style="741" customWidth="1"/>
    <col min="2319" max="2319" width="9.140625" style="741"/>
    <col min="2320" max="2320" width="9.28515625" style="741" bestFit="1" customWidth="1"/>
    <col min="2321" max="2321" width="8.28515625" style="741" customWidth="1"/>
    <col min="2322" max="2322" width="6" style="741" customWidth="1"/>
    <col min="2323" max="2323" width="5.7109375" style="741" customWidth="1"/>
    <col min="2324" max="2324" width="5.42578125" style="741" customWidth="1"/>
    <col min="2325" max="2325" width="5.85546875" style="741" bestFit="1" customWidth="1"/>
    <col min="2326" max="2326" width="5.7109375" style="741" bestFit="1" customWidth="1"/>
    <col min="2327" max="2327" width="5.28515625" style="741" customWidth="1"/>
    <col min="2328" max="2328" width="5.28515625" style="741" bestFit="1" customWidth="1"/>
    <col min="2329" max="2561" width="9.140625" style="741"/>
    <col min="2562" max="2562" width="3" style="741" bestFit="1" customWidth="1"/>
    <col min="2563" max="2563" width="12.5703125" style="741" customWidth="1"/>
    <col min="2564" max="2564" width="14.140625" style="741" customWidth="1"/>
    <col min="2565" max="2565" width="9.42578125" style="741" bestFit="1" customWidth="1"/>
    <col min="2566" max="2566" width="15.85546875" style="741" customWidth="1"/>
    <col min="2567" max="2567" width="3" style="741" customWidth="1"/>
    <col min="2568" max="2568" width="4" style="741" customWidth="1"/>
    <col min="2569" max="2569" width="3.140625" style="741" customWidth="1"/>
    <col min="2570" max="2570" width="16.140625" style="741" customWidth="1"/>
    <col min="2571" max="2571" width="10.28515625" style="741" customWidth="1"/>
    <col min="2572" max="2574" width="12.42578125" style="741" customWidth="1"/>
    <col min="2575" max="2575" width="9.140625" style="741"/>
    <col min="2576" max="2576" width="9.28515625" style="741" bestFit="1" customWidth="1"/>
    <col min="2577" max="2577" width="8.28515625" style="741" customWidth="1"/>
    <col min="2578" max="2578" width="6" style="741" customWidth="1"/>
    <col min="2579" max="2579" width="5.7109375" style="741" customWidth="1"/>
    <col min="2580" max="2580" width="5.42578125" style="741" customWidth="1"/>
    <col min="2581" max="2581" width="5.85546875" style="741" bestFit="1" customWidth="1"/>
    <col min="2582" max="2582" width="5.7109375" style="741" bestFit="1" customWidth="1"/>
    <col min="2583" max="2583" width="5.28515625" style="741" customWidth="1"/>
    <col min="2584" max="2584" width="5.28515625" style="741" bestFit="1" customWidth="1"/>
    <col min="2585" max="2817" width="9.140625" style="741"/>
    <col min="2818" max="2818" width="3" style="741" bestFit="1" customWidth="1"/>
    <col min="2819" max="2819" width="12.5703125" style="741" customWidth="1"/>
    <col min="2820" max="2820" width="14.140625" style="741" customWidth="1"/>
    <col min="2821" max="2821" width="9.42578125" style="741" bestFit="1" customWidth="1"/>
    <col min="2822" max="2822" width="15.85546875" style="741" customWidth="1"/>
    <col min="2823" max="2823" width="3" style="741" customWidth="1"/>
    <col min="2824" max="2824" width="4" style="741" customWidth="1"/>
    <col min="2825" max="2825" width="3.140625" style="741" customWidth="1"/>
    <col min="2826" max="2826" width="16.140625" style="741" customWidth="1"/>
    <col min="2827" max="2827" width="10.28515625" style="741" customWidth="1"/>
    <col min="2828" max="2830" width="12.42578125" style="741" customWidth="1"/>
    <col min="2831" max="2831" width="9.140625" style="741"/>
    <col min="2832" max="2832" width="9.28515625" style="741" bestFit="1" customWidth="1"/>
    <col min="2833" max="2833" width="8.28515625" style="741" customWidth="1"/>
    <col min="2834" max="2834" width="6" style="741" customWidth="1"/>
    <col min="2835" max="2835" width="5.7109375" style="741" customWidth="1"/>
    <col min="2836" max="2836" width="5.42578125" style="741" customWidth="1"/>
    <col min="2837" max="2837" width="5.85546875" style="741" bestFit="1" customWidth="1"/>
    <col min="2838" max="2838" width="5.7109375" style="741" bestFit="1" customWidth="1"/>
    <col min="2839" max="2839" width="5.28515625" style="741" customWidth="1"/>
    <col min="2840" max="2840" width="5.28515625" style="741" bestFit="1" customWidth="1"/>
    <col min="2841" max="3073" width="9.140625" style="741"/>
    <col min="3074" max="3074" width="3" style="741" bestFit="1" customWidth="1"/>
    <col min="3075" max="3075" width="12.5703125" style="741" customWidth="1"/>
    <col min="3076" max="3076" width="14.140625" style="741" customWidth="1"/>
    <col min="3077" max="3077" width="9.42578125" style="741" bestFit="1" customWidth="1"/>
    <col min="3078" max="3078" width="15.85546875" style="741" customWidth="1"/>
    <col min="3079" max="3079" width="3" style="741" customWidth="1"/>
    <col min="3080" max="3080" width="4" style="741" customWidth="1"/>
    <col min="3081" max="3081" width="3.140625" style="741" customWidth="1"/>
    <col min="3082" max="3082" width="16.140625" style="741" customWidth="1"/>
    <col min="3083" max="3083" width="10.28515625" style="741" customWidth="1"/>
    <col min="3084" max="3086" width="12.42578125" style="741" customWidth="1"/>
    <col min="3087" max="3087" width="9.140625" style="741"/>
    <col min="3088" max="3088" width="9.28515625" style="741" bestFit="1" customWidth="1"/>
    <col min="3089" max="3089" width="8.28515625" style="741" customWidth="1"/>
    <col min="3090" max="3090" width="6" style="741" customWidth="1"/>
    <col min="3091" max="3091" width="5.7109375" style="741" customWidth="1"/>
    <col min="3092" max="3092" width="5.42578125" style="741" customWidth="1"/>
    <col min="3093" max="3093" width="5.85546875" style="741" bestFit="1" customWidth="1"/>
    <col min="3094" max="3094" width="5.7109375" style="741" bestFit="1" customWidth="1"/>
    <col min="3095" max="3095" width="5.28515625" style="741" customWidth="1"/>
    <col min="3096" max="3096" width="5.28515625" style="741" bestFit="1" customWidth="1"/>
    <col min="3097" max="3329" width="9.140625" style="741"/>
    <col min="3330" max="3330" width="3" style="741" bestFit="1" customWidth="1"/>
    <col min="3331" max="3331" width="12.5703125" style="741" customWidth="1"/>
    <col min="3332" max="3332" width="14.140625" style="741" customWidth="1"/>
    <col min="3333" max="3333" width="9.42578125" style="741" bestFit="1" customWidth="1"/>
    <col min="3334" max="3334" width="15.85546875" style="741" customWidth="1"/>
    <col min="3335" max="3335" width="3" style="741" customWidth="1"/>
    <col min="3336" max="3336" width="4" style="741" customWidth="1"/>
    <col min="3337" max="3337" width="3.140625" style="741" customWidth="1"/>
    <col min="3338" max="3338" width="16.140625" style="741" customWidth="1"/>
    <col min="3339" max="3339" width="10.28515625" style="741" customWidth="1"/>
    <col min="3340" max="3342" width="12.42578125" style="741" customWidth="1"/>
    <col min="3343" max="3343" width="9.140625" style="741"/>
    <col min="3344" max="3344" width="9.28515625" style="741" bestFit="1" customWidth="1"/>
    <col min="3345" max="3345" width="8.28515625" style="741" customWidth="1"/>
    <col min="3346" max="3346" width="6" style="741" customWidth="1"/>
    <col min="3347" max="3347" width="5.7109375" style="741" customWidth="1"/>
    <col min="3348" max="3348" width="5.42578125" style="741" customWidth="1"/>
    <col min="3349" max="3349" width="5.85546875" style="741" bestFit="1" customWidth="1"/>
    <col min="3350" max="3350" width="5.7109375" style="741" bestFit="1" customWidth="1"/>
    <col min="3351" max="3351" width="5.28515625" style="741" customWidth="1"/>
    <col min="3352" max="3352" width="5.28515625" style="741" bestFit="1" customWidth="1"/>
    <col min="3353" max="3585" width="9.140625" style="741"/>
    <col min="3586" max="3586" width="3" style="741" bestFit="1" customWidth="1"/>
    <col min="3587" max="3587" width="12.5703125" style="741" customWidth="1"/>
    <col min="3588" max="3588" width="14.140625" style="741" customWidth="1"/>
    <col min="3589" max="3589" width="9.42578125" style="741" bestFit="1" customWidth="1"/>
    <col min="3590" max="3590" width="15.85546875" style="741" customWidth="1"/>
    <col min="3591" max="3591" width="3" style="741" customWidth="1"/>
    <col min="3592" max="3592" width="4" style="741" customWidth="1"/>
    <col min="3593" max="3593" width="3.140625" style="741" customWidth="1"/>
    <col min="3594" max="3594" width="16.140625" style="741" customWidth="1"/>
    <col min="3595" max="3595" width="10.28515625" style="741" customWidth="1"/>
    <col min="3596" max="3598" width="12.42578125" style="741" customWidth="1"/>
    <col min="3599" max="3599" width="9.140625" style="741"/>
    <col min="3600" max="3600" width="9.28515625" style="741" bestFit="1" customWidth="1"/>
    <col min="3601" max="3601" width="8.28515625" style="741" customWidth="1"/>
    <col min="3602" max="3602" width="6" style="741" customWidth="1"/>
    <col min="3603" max="3603" width="5.7109375" style="741" customWidth="1"/>
    <col min="3604" max="3604" width="5.42578125" style="741" customWidth="1"/>
    <col min="3605" max="3605" width="5.85546875" style="741" bestFit="1" customWidth="1"/>
    <col min="3606" max="3606" width="5.7109375" style="741" bestFit="1" customWidth="1"/>
    <col min="3607" max="3607" width="5.28515625" style="741" customWidth="1"/>
    <col min="3608" max="3608" width="5.28515625" style="741" bestFit="1" customWidth="1"/>
    <col min="3609" max="3841" width="9.140625" style="741"/>
    <col min="3842" max="3842" width="3" style="741" bestFit="1" customWidth="1"/>
    <col min="3843" max="3843" width="12.5703125" style="741" customWidth="1"/>
    <col min="3844" max="3844" width="14.140625" style="741" customWidth="1"/>
    <col min="3845" max="3845" width="9.42578125" style="741" bestFit="1" customWidth="1"/>
    <col min="3846" max="3846" width="15.85546875" style="741" customWidth="1"/>
    <col min="3847" max="3847" width="3" style="741" customWidth="1"/>
    <col min="3848" max="3848" width="4" style="741" customWidth="1"/>
    <col min="3849" max="3849" width="3.140625" style="741" customWidth="1"/>
    <col min="3850" max="3850" width="16.140625" style="741" customWidth="1"/>
    <col min="3851" max="3851" width="10.28515625" style="741" customWidth="1"/>
    <col min="3852" max="3854" width="12.42578125" style="741" customWidth="1"/>
    <col min="3855" max="3855" width="9.140625" style="741"/>
    <col min="3856" max="3856" width="9.28515625" style="741" bestFit="1" customWidth="1"/>
    <col min="3857" max="3857" width="8.28515625" style="741" customWidth="1"/>
    <col min="3858" max="3858" width="6" style="741" customWidth="1"/>
    <col min="3859" max="3859" width="5.7109375" style="741" customWidth="1"/>
    <col min="3860" max="3860" width="5.42578125" style="741" customWidth="1"/>
    <col min="3861" max="3861" width="5.85546875" style="741" bestFit="1" customWidth="1"/>
    <col min="3862" max="3862" width="5.7109375" style="741" bestFit="1" customWidth="1"/>
    <col min="3863" max="3863" width="5.28515625" style="741" customWidth="1"/>
    <col min="3864" max="3864" width="5.28515625" style="741" bestFit="1" customWidth="1"/>
    <col min="3865" max="4097" width="9.140625" style="741"/>
    <col min="4098" max="4098" width="3" style="741" bestFit="1" customWidth="1"/>
    <col min="4099" max="4099" width="12.5703125" style="741" customWidth="1"/>
    <col min="4100" max="4100" width="14.140625" style="741" customWidth="1"/>
    <col min="4101" max="4101" width="9.42578125" style="741" bestFit="1" customWidth="1"/>
    <col min="4102" max="4102" width="15.85546875" style="741" customWidth="1"/>
    <col min="4103" max="4103" width="3" style="741" customWidth="1"/>
    <col min="4104" max="4104" width="4" style="741" customWidth="1"/>
    <col min="4105" max="4105" width="3.140625" style="741" customWidth="1"/>
    <col min="4106" max="4106" width="16.140625" style="741" customWidth="1"/>
    <col min="4107" max="4107" width="10.28515625" style="741" customWidth="1"/>
    <col min="4108" max="4110" width="12.42578125" style="741" customWidth="1"/>
    <col min="4111" max="4111" width="9.140625" style="741"/>
    <col min="4112" max="4112" width="9.28515625" style="741" bestFit="1" customWidth="1"/>
    <col min="4113" max="4113" width="8.28515625" style="741" customWidth="1"/>
    <col min="4114" max="4114" width="6" style="741" customWidth="1"/>
    <col min="4115" max="4115" width="5.7109375" style="741" customWidth="1"/>
    <col min="4116" max="4116" width="5.42578125" style="741" customWidth="1"/>
    <col min="4117" max="4117" width="5.85546875" style="741" bestFit="1" customWidth="1"/>
    <col min="4118" max="4118" width="5.7109375" style="741" bestFit="1" customWidth="1"/>
    <col min="4119" max="4119" width="5.28515625" style="741" customWidth="1"/>
    <col min="4120" max="4120" width="5.28515625" style="741" bestFit="1" customWidth="1"/>
    <col min="4121" max="4353" width="9.140625" style="741"/>
    <col min="4354" max="4354" width="3" style="741" bestFit="1" customWidth="1"/>
    <col min="4355" max="4355" width="12.5703125" style="741" customWidth="1"/>
    <col min="4356" max="4356" width="14.140625" style="741" customWidth="1"/>
    <col min="4357" max="4357" width="9.42578125" style="741" bestFit="1" customWidth="1"/>
    <col min="4358" max="4358" width="15.85546875" style="741" customWidth="1"/>
    <col min="4359" max="4359" width="3" style="741" customWidth="1"/>
    <col min="4360" max="4360" width="4" style="741" customWidth="1"/>
    <col min="4361" max="4361" width="3.140625" style="741" customWidth="1"/>
    <col min="4362" max="4362" width="16.140625" style="741" customWidth="1"/>
    <col min="4363" max="4363" width="10.28515625" style="741" customWidth="1"/>
    <col min="4364" max="4366" width="12.42578125" style="741" customWidth="1"/>
    <col min="4367" max="4367" width="9.140625" style="741"/>
    <col min="4368" max="4368" width="9.28515625" style="741" bestFit="1" customWidth="1"/>
    <col min="4369" max="4369" width="8.28515625" style="741" customWidth="1"/>
    <col min="4370" max="4370" width="6" style="741" customWidth="1"/>
    <col min="4371" max="4371" width="5.7109375" style="741" customWidth="1"/>
    <col min="4372" max="4372" width="5.42578125" style="741" customWidth="1"/>
    <col min="4373" max="4373" width="5.85546875" style="741" bestFit="1" customWidth="1"/>
    <col min="4374" max="4374" width="5.7109375" style="741" bestFit="1" customWidth="1"/>
    <col min="4375" max="4375" width="5.28515625" style="741" customWidth="1"/>
    <col min="4376" max="4376" width="5.28515625" style="741" bestFit="1" customWidth="1"/>
    <col min="4377" max="4609" width="9.140625" style="741"/>
    <col min="4610" max="4610" width="3" style="741" bestFit="1" customWidth="1"/>
    <col min="4611" max="4611" width="12.5703125" style="741" customWidth="1"/>
    <col min="4612" max="4612" width="14.140625" style="741" customWidth="1"/>
    <col min="4613" max="4613" width="9.42578125" style="741" bestFit="1" customWidth="1"/>
    <col min="4614" max="4614" width="15.85546875" style="741" customWidth="1"/>
    <col min="4615" max="4615" width="3" style="741" customWidth="1"/>
    <col min="4616" max="4616" width="4" style="741" customWidth="1"/>
    <col min="4617" max="4617" width="3.140625" style="741" customWidth="1"/>
    <col min="4618" max="4618" width="16.140625" style="741" customWidth="1"/>
    <col min="4619" max="4619" width="10.28515625" style="741" customWidth="1"/>
    <col min="4620" max="4622" width="12.42578125" style="741" customWidth="1"/>
    <col min="4623" max="4623" width="9.140625" style="741"/>
    <col min="4624" max="4624" width="9.28515625" style="741" bestFit="1" customWidth="1"/>
    <col min="4625" max="4625" width="8.28515625" style="741" customWidth="1"/>
    <col min="4626" max="4626" width="6" style="741" customWidth="1"/>
    <col min="4627" max="4627" width="5.7109375" style="741" customWidth="1"/>
    <col min="4628" max="4628" width="5.42578125" style="741" customWidth="1"/>
    <col min="4629" max="4629" width="5.85546875" style="741" bestFit="1" customWidth="1"/>
    <col min="4630" max="4630" width="5.7109375" style="741" bestFit="1" customWidth="1"/>
    <col min="4631" max="4631" width="5.28515625" style="741" customWidth="1"/>
    <col min="4632" max="4632" width="5.28515625" style="741" bestFit="1" customWidth="1"/>
    <col min="4633" max="4865" width="9.140625" style="741"/>
    <col min="4866" max="4866" width="3" style="741" bestFit="1" customWidth="1"/>
    <col min="4867" max="4867" width="12.5703125" style="741" customWidth="1"/>
    <col min="4868" max="4868" width="14.140625" style="741" customWidth="1"/>
    <col min="4869" max="4869" width="9.42578125" style="741" bestFit="1" customWidth="1"/>
    <col min="4870" max="4870" width="15.85546875" style="741" customWidth="1"/>
    <col min="4871" max="4871" width="3" style="741" customWidth="1"/>
    <col min="4872" max="4872" width="4" style="741" customWidth="1"/>
    <col min="4873" max="4873" width="3.140625" style="741" customWidth="1"/>
    <col min="4874" max="4874" width="16.140625" style="741" customWidth="1"/>
    <col min="4875" max="4875" width="10.28515625" style="741" customWidth="1"/>
    <col min="4876" max="4878" width="12.42578125" style="741" customWidth="1"/>
    <col min="4879" max="4879" width="9.140625" style="741"/>
    <col min="4880" max="4880" width="9.28515625" style="741" bestFit="1" customWidth="1"/>
    <col min="4881" max="4881" width="8.28515625" style="741" customWidth="1"/>
    <col min="4882" max="4882" width="6" style="741" customWidth="1"/>
    <col min="4883" max="4883" width="5.7109375" style="741" customWidth="1"/>
    <col min="4884" max="4884" width="5.42578125" style="741" customWidth="1"/>
    <col min="4885" max="4885" width="5.85546875" style="741" bestFit="1" customWidth="1"/>
    <col min="4886" max="4886" width="5.7109375" style="741" bestFit="1" customWidth="1"/>
    <col min="4887" max="4887" width="5.28515625" style="741" customWidth="1"/>
    <col min="4888" max="4888" width="5.28515625" style="741" bestFit="1" customWidth="1"/>
    <col min="4889" max="5121" width="9.140625" style="741"/>
    <col min="5122" max="5122" width="3" style="741" bestFit="1" customWidth="1"/>
    <col min="5123" max="5123" width="12.5703125" style="741" customWidth="1"/>
    <col min="5124" max="5124" width="14.140625" style="741" customWidth="1"/>
    <col min="5125" max="5125" width="9.42578125" style="741" bestFit="1" customWidth="1"/>
    <col min="5126" max="5126" width="15.85546875" style="741" customWidth="1"/>
    <col min="5127" max="5127" width="3" style="741" customWidth="1"/>
    <col min="5128" max="5128" width="4" style="741" customWidth="1"/>
    <col min="5129" max="5129" width="3.140625" style="741" customWidth="1"/>
    <col min="5130" max="5130" width="16.140625" style="741" customWidth="1"/>
    <col min="5131" max="5131" width="10.28515625" style="741" customWidth="1"/>
    <col min="5132" max="5134" width="12.42578125" style="741" customWidth="1"/>
    <col min="5135" max="5135" width="9.140625" style="741"/>
    <col min="5136" max="5136" width="9.28515625" style="741" bestFit="1" customWidth="1"/>
    <col min="5137" max="5137" width="8.28515625" style="741" customWidth="1"/>
    <col min="5138" max="5138" width="6" style="741" customWidth="1"/>
    <col min="5139" max="5139" width="5.7109375" style="741" customWidth="1"/>
    <col min="5140" max="5140" width="5.42578125" style="741" customWidth="1"/>
    <col min="5141" max="5141" width="5.85546875" style="741" bestFit="1" customWidth="1"/>
    <col min="5142" max="5142" width="5.7109375" style="741" bestFit="1" customWidth="1"/>
    <col min="5143" max="5143" width="5.28515625" style="741" customWidth="1"/>
    <col min="5144" max="5144" width="5.28515625" style="741" bestFit="1" customWidth="1"/>
    <col min="5145" max="5377" width="9.140625" style="741"/>
    <col min="5378" max="5378" width="3" style="741" bestFit="1" customWidth="1"/>
    <col min="5379" max="5379" width="12.5703125" style="741" customWidth="1"/>
    <col min="5380" max="5380" width="14.140625" style="741" customWidth="1"/>
    <col min="5381" max="5381" width="9.42578125" style="741" bestFit="1" customWidth="1"/>
    <col min="5382" max="5382" width="15.85546875" style="741" customWidth="1"/>
    <col min="5383" max="5383" width="3" style="741" customWidth="1"/>
    <col min="5384" max="5384" width="4" style="741" customWidth="1"/>
    <col min="5385" max="5385" width="3.140625" style="741" customWidth="1"/>
    <col min="5386" max="5386" width="16.140625" style="741" customWidth="1"/>
    <col min="5387" max="5387" width="10.28515625" style="741" customWidth="1"/>
    <col min="5388" max="5390" width="12.42578125" style="741" customWidth="1"/>
    <col min="5391" max="5391" width="9.140625" style="741"/>
    <col min="5392" max="5392" width="9.28515625" style="741" bestFit="1" customWidth="1"/>
    <col min="5393" max="5393" width="8.28515625" style="741" customWidth="1"/>
    <col min="5394" max="5394" width="6" style="741" customWidth="1"/>
    <col min="5395" max="5395" width="5.7109375" style="741" customWidth="1"/>
    <col min="5396" max="5396" width="5.42578125" style="741" customWidth="1"/>
    <col min="5397" max="5397" width="5.85546875" style="741" bestFit="1" customWidth="1"/>
    <col min="5398" max="5398" width="5.7109375" style="741" bestFit="1" customWidth="1"/>
    <col min="5399" max="5399" width="5.28515625" style="741" customWidth="1"/>
    <col min="5400" max="5400" width="5.28515625" style="741" bestFit="1" customWidth="1"/>
    <col min="5401" max="5633" width="9.140625" style="741"/>
    <col min="5634" max="5634" width="3" style="741" bestFit="1" customWidth="1"/>
    <col min="5635" max="5635" width="12.5703125" style="741" customWidth="1"/>
    <col min="5636" max="5636" width="14.140625" style="741" customWidth="1"/>
    <col min="5637" max="5637" width="9.42578125" style="741" bestFit="1" customWidth="1"/>
    <col min="5638" max="5638" width="15.85546875" style="741" customWidth="1"/>
    <col min="5639" max="5639" width="3" style="741" customWidth="1"/>
    <col min="5640" max="5640" width="4" style="741" customWidth="1"/>
    <col min="5641" max="5641" width="3.140625" style="741" customWidth="1"/>
    <col min="5642" max="5642" width="16.140625" style="741" customWidth="1"/>
    <col min="5643" max="5643" width="10.28515625" style="741" customWidth="1"/>
    <col min="5644" max="5646" width="12.42578125" style="741" customWidth="1"/>
    <col min="5647" max="5647" width="9.140625" style="741"/>
    <col min="5648" max="5648" width="9.28515625" style="741" bestFit="1" customWidth="1"/>
    <col min="5649" max="5649" width="8.28515625" style="741" customWidth="1"/>
    <col min="5650" max="5650" width="6" style="741" customWidth="1"/>
    <col min="5651" max="5651" width="5.7109375" style="741" customWidth="1"/>
    <col min="5652" max="5652" width="5.42578125" style="741" customWidth="1"/>
    <col min="5653" max="5653" width="5.85546875" style="741" bestFit="1" customWidth="1"/>
    <col min="5654" max="5654" width="5.7109375" style="741" bestFit="1" customWidth="1"/>
    <col min="5655" max="5655" width="5.28515625" style="741" customWidth="1"/>
    <col min="5656" max="5656" width="5.28515625" style="741" bestFit="1" customWidth="1"/>
    <col min="5657" max="5889" width="9.140625" style="741"/>
    <col min="5890" max="5890" width="3" style="741" bestFit="1" customWidth="1"/>
    <col min="5891" max="5891" width="12.5703125" style="741" customWidth="1"/>
    <col min="5892" max="5892" width="14.140625" style="741" customWidth="1"/>
    <col min="5893" max="5893" width="9.42578125" style="741" bestFit="1" customWidth="1"/>
    <col min="5894" max="5894" width="15.85546875" style="741" customWidth="1"/>
    <col min="5895" max="5895" width="3" style="741" customWidth="1"/>
    <col min="5896" max="5896" width="4" style="741" customWidth="1"/>
    <col min="5897" max="5897" width="3.140625" style="741" customWidth="1"/>
    <col min="5898" max="5898" width="16.140625" style="741" customWidth="1"/>
    <col min="5899" max="5899" width="10.28515625" style="741" customWidth="1"/>
    <col min="5900" max="5902" width="12.42578125" style="741" customWidth="1"/>
    <col min="5903" max="5903" width="9.140625" style="741"/>
    <col min="5904" max="5904" width="9.28515625" style="741" bestFit="1" customWidth="1"/>
    <col min="5905" max="5905" width="8.28515625" style="741" customWidth="1"/>
    <col min="5906" max="5906" width="6" style="741" customWidth="1"/>
    <col min="5907" max="5907" width="5.7109375" style="741" customWidth="1"/>
    <col min="5908" max="5908" width="5.42578125" style="741" customWidth="1"/>
    <col min="5909" max="5909" width="5.85546875" style="741" bestFit="1" customWidth="1"/>
    <col min="5910" max="5910" width="5.7109375" style="741" bestFit="1" customWidth="1"/>
    <col min="5911" max="5911" width="5.28515625" style="741" customWidth="1"/>
    <col min="5912" max="5912" width="5.28515625" style="741" bestFit="1" customWidth="1"/>
    <col min="5913" max="6145" width="9.140625" style="741"/>
    <col min="6146" max="6146" width="3" style="741" bestFit="1" customWidth="1"/>
    <col min="6147" max="6147" width="12.5703125" style="741" customWidth="1"/>
    <col min="6148" max="6148" width="14.140625" style="741" customWidth="1"/>
    <col min="6149" max="6149" width="9.42578125" style="741" bestFit="1" customWidth="1"/>
    <col min="6150" max="6150" width="15.85546875" style="741" customWidth="1"/>
    <col min="6151" max="6151" width="3" style="741" customWidth="1"/>
    <col min="6152" max="6152" width="4" style="741" customWidth="1"/>
    <col min="6153" max="6153" width="3.140625" style="741" customWidth="1"/>
    <col min="6154" max="6154" width="16.140625" style="741" customWidth="1"/>
    <col min="6155" max="6155" width="10.28515625" style="741" customWidth="1"/>
    <col min="6156" max="6158" width="12.42578125" style="741" customWidth="1"/>
    <col min="6159" max="6159" width="9.140625" style="741"/>
    <col min="6160" max="6160" width="9.28515625" style="741" bestFit="1" customWidth="1"/>
    <col min="6161" max="6161" width="8.28515625" style="741" customWidth="1"/>
    <col min="6162" max="6162" width="6" style="741" customWidth="1"/>
    <col min="6163" max="6163" width="5.7109375" style="741" customWidth="1"/>
    <col min="6164" max="6164" width="5.42578125" style="741" customWidth="1"/>
    <col min="6165" max="6165" width="5.85546875" style="741" bestFit="1" customWidth="1"/>
    <col min="6166" max="6166" width="5.7109375" style="741" bestFit="1" customWidth="1"/>
    <col min="6167" max="6167" width="5.28515625" style="741" customWidth="1"/>
    <col min="6168" max="6168" width="5.28515625" style="741" bestFit="1" customWidth="1"/>
    <col min="6169" max="6401" width="9.140625" style="741"/>
    <col min="6402" max="6402" width="3" style="741" bestFit="1" customWidth="1"/>
    <col min="6403" max="6403" width="12.5703125" style="741" customWidth="1"/>
    <col min="6404" max="6404" width="14.140625" style="741" customWidth="1"/>
    <col min="6405" max="6405" width="9.42578125" style="741" bestFit="1" customWidth="1"/>
    <col min="6406" max="6406" width="15.85546875" style="741" customWidth="1"/>
    <col min="6407" max="6407" width="3" style="741" customWidth="1"/>
    <col min="6408" max="6408" width="4" style="741" customWidth="1"/>
    <col min="6409" max="6409" width="3.140625" style="741" customWidth="1"/>
    <col min="6410" max="6410" width="16.140625" style="741" customWidth="1"/>
    <col min="6411" max="6411" width="10.28515625" style="741" customWidth="1"/>
    <col min="6412" max="6414" width="12.42578125" style="741" customWidth="1"/>
    <col min="6415" max="6415" width="9.140625" style="741"/>
    <col min="6416" max="6416" width="9.28515625" style="741" bestFit="1" customWidth="1"/>
    <col min="6417" max="6417" width="8.28515625" style="741" customWidth="1"/>
    <col min="6418" max="6418" width="6" style="741" customWidth="1"/>
    <col min="6419" max="6419" width="5.7109375" style="741" customWidth="1"/>
    <col min="6420" max="6420" width="5.42578125" style="741" customWidth="1"/>
    <col min="6421" max="6421" width="5.85546875" style="741" bestFit="1" customWidth="1"/>
    <col min="6422" max="6422" width="5.7109375" style="741" bestFit="1" customWidth="1"/>
    <col min="6423" max="6423" width="5.28515625" style="741" customWidth="1"/>
    <col min="6424" max="6424" width="5.28515625" style="741" bestFit="1" customWidth="1"/>
    <col min="6425" max="6657" width="9.140625" style="741"/>
    <col min="6658" max="6658" width="3" style="741" bestFit="1" customWidth="1"/>
    <col min="6659" max="6659" width="12.5703125" style="741" customWidth="1"/>
    <col min="6660" max="6660" width="14.140625" style="741" customWidth="1"/>
    <col min="6661" max="6661" width="9.42578125" style="741" bestFit="1" customWidth="1"/>
    <col min="6662" max="6662" width="15.85546875" style="741" customWidth="1"/>
    <col min="6663" max="6663" width="3" style="741" customWidth="1"/>
    <col min="6664" max="6664" width="4" style="741" customWidth="1"/>
    <col min="6665" max="6665" width="3.140625" style="741" customWidth="1"/>
    <col min="6666" max="6666" width="16.140625" style="741" customWidth="1"/>
    <col min="6667" max="6667" width="10.28515625" style="741" customWidth="1"/>
    <col min="6668" max="6670" width="12.42578125" style="741" customWidth="1"/>
    <col min="6671" max="6671" width="9.140625" style="741"/>
    <col min="6672" max="6672" width="9.28515625" style="741" bestFit="1" customWidth="1"/>
    <col min="6673" max="6673" width="8.28515625" style="741" customWidth="1"/>
    <col min="6674" max="6674" width="6" style="741" customWidth="1"/>
    <col min="6675" max="6675" width="5.7109375" style="741" customWidth="1"/>
    <col min="6676" max="6676" width="5.42578125" style="741" customWidth="1"/>
    <col min="6677" max="6677" width="5.85546875" style="741" bestFit="1" customWidth="1"/>
    <col min="6678" max="6678" width="5.7109375" style="741" bestFit="1" customWidth="1"/>
    <col min="6679" max="6679" width="5.28515625" style="741" customWidth="1"/>
    <col min="6680" max="6680" width="5.28515625" style="741" bestFit="1" customWidth="1"/>
    <col min="6681" max="6913" width="9.140625" style="741"/>
    <col min="6914" max="6914" width="3" style="741" bestFit="1" customWidth="1"/>
    <col min="6915" max="6915" width="12.5703125" style="741" customWidth="1"/>
    <col min="6916" max="6916" width="14.140625" style="741" customWidth="1"/>
    <col min="6917" max="6917" width="9.42578125" style="741" bestFit="1" customWidth="1"/>
    <col min="6918" max="6918" width="15.85546875" style="741" customWidth="1"/>
    <col min="6919" max="6919" width="3" style="741" customWidth="1"/>
    <col min="6920" max="6920" width="4" style="741" customWidth="1"/>
    <col min="6921" max="6921" width="3.140625" style="741" customWidth="1"/>
    <col min="6922" max="6922" width="16.140625" style="741" customWidth="1"/>
    <col min="6923" max="6923" width="10.28515625" style="741" customWidth="1"/>
    <col min="6924" max="6926" width="12.42578125" style="741" customWidth="1"/>
    <col min="6927" max="6927" width="9.140625" style="741"/>
    <col min="6928" max="6928" width="9.28515625" style="741" bestFit="1" customWidth="1"/>
    <col min="6929" max="6929" width="8.28515625" style="741" customWidth="1"/>
    <col min="6930" max="6930" width="6" style="741" customWidth="1"/>
    <col min="6931" max="6931" width="5.7109375" style="741" customWidth="1"/>
    <col min="6932" max="6932" width="5.42578125" style="741" customWidth="1"/>
    <col min="6933" max="6933" width="5.85546875" style="741" bestFit="1" customWidth="1"/>
    <col min="6934" max="6934" width="5.7109375" style="741" bestFit="1" customWidth="1"/>
    <col min="6935" max="6935" width="5.28515625" style="741" customWidth="1"/>
    <col min="6936" max="6936" width="5.28515625" style="741" bestFit="1" customWidth="1"/>
    <col min="6937" max="7169" width="9.140625" style="741"/>
    <col min="7170" max="7170" width="3" style="741" bestFit="1" customWidth="1"/>
    <col min="7171" max="7171" width="12.5703125" style="741" customWidth="1"/>
    <col min="7172" max="7172" width="14.140625" style="741" customWidth="1"/>
    <col min="7173" max="7173" width="9.42578125" style="741" bestFit="1" customWidth="1"/>
    <col min="7174" max="7174" width="15.85546875" style="741" customWidth="1"/>
    <col min="7175" max="7175" width="3" style="741" customWidth="1"/>
    <col min="7176" max="7176" width="4" style="741" customWidth="1"/>
    <col min="7177" max="7177" width="3.140625" style="741" customWidth="1"/>
    <col min="7178" max="7178" width="16.140625" style="741" customWidth="1"/>
    <col min="7179" max="7179" width="10.28515625" style="741" customWidth="1"/>
    <col min="7180" max="7182" width="12.42578125" style="741" customWidth="1"/>
    <col min="7183" max="7183" width="9.140625" style="741"/>
    <col min="7184" max="7184" width="9.28515625" style="741" bestFit="1" customWidth="1"/>
    <col min="7185" max="7185" width="8.28515625" style="741" customWidth="1"/>
    <col min="7186" max="7186" width="6" style="741" customWidth="1"/>
    <col min="7187" max="7187" width="5.7109375" style="741" customWidth="1"/>
    <col min="7188" max="7188" width="5.42578125" style="741" customWidth="1"/>
    <col min="7189" max="7189" width="5.85546875" style="741" bestFit="1" customWidth="1"/>
    <col min="7190" max="7190" width="5.7109375" style="741" bestFit="1" customWidth="1"/>
    <col min="7191" max="7191" width="5.28515625" style="741" customWidth="1"/>
    <col min="7192" max="7192" width="5.28515625" style="741" bestFit="1" customWidth="1"/>
    <col min="7193" max="7425" width="9.140625" style="741"/>
    <col min="7426" max="7426" width="3" style="741" bestFit="1" customWidth="1"/>
    <col min="7427" max="7427" width="12.5703125" style="741" customWidth="1"/>
    <col min="7428" max="7428" width="14.140625" style="741" customWidth="1"/>
    <col min="7429" max="7429" width="9.42578125" style="741" bestFit="1" customWidth="1"/>
    <col min="7430" max="7430" width="15.85546875" style="741" customWidth="1"/>
    <col min="7431" max="7431" width="3" style="741" customWidth="1"/>
    <col min="7432" max="7432" width="4" style="741" customWidth="1"/>
    <col min="7433" max="7433" width="3.140625" style="741" customWidth="1"/>
    <col min="7434" max="7434" width="16.140625" style="741" customWidth="1"/>
    <col min="7435" max="7435" width="10.28515625" style="741" customWidth="1"/>
    <col min="7436" max="7438" width="12.42578125" style="741" customWidth="1"/>
    <col min="7439" max="7439" width="9.140625" style="741"/>
    <col min="7440" max="7440" width="9.28515625" style="741" bestFit="1" customWidth="1"/>
    <col min="7441" max="7441" width="8.28515625" style="741" customWidth="1"/>
    <col min="7442" max="7442" width="6" style="741" customWidth="1"/>
    <col min="7443" max="7443" width="5.7109375" style="741" customWidth="1"/>
    <col min="7444" max="7444" width="5.42578125" style="741" customWidth="1"/>
    <col min="7445" max="7445" width="5.85546875" style="741" bestFit="1" customWidth="1"/>
    <col min="7446" max="7446" width="5.7109375" style="741" bestFit="1" customWidth="1"/>
    <col min="7447" max="7447" width="5.28515625" style="741" customWidth="1"/>
    <col min="7448" max="7448" width="5.28515625" style="741" bestFit="1" customWidth="1"/>
    <col min="7449" max="7681" width="9.140625" style="741"/>
    <col min="7682" max="7682" width="3" style="741" bestFit="1" customWidth="1"/>
    <col min="7683" max="7683" width="12.5703125" style="741" customWidth="1"/>
    <col min="7684" max="7684" width="14.140625" style="741" customWidth="1"/>
    <col min="7685" max="7685" width="9.42578125" style="741" bestFit="1" customWidth="1"/>
    <col min="7686" max="7686" width="15.85546875" style="741" customWidth="1"/>
    <col min="7687" max="7687" width="3" style="741" customWidth="1"/>
    <col min="7688" max="7688" width="4" style="741" customWidth="1"/>
    <col min="7689" max="7689" width="3.140625" style="741" customWidth="1"/>
    <col min="7690" max="7690" width="16.140625" style="741" customWidth="1"/>
    <col min="7691" max="7691" width="10.28515625" style="741" customWidth="1"/>
    <col min="7692" max="7694" width="12.42578125" style="741" customWidth="1"/>
    <col min="7695" max="7695" width="9.140625" style="741"/>
    <col min="7696" max="7696" width="9.28515625" style="741" bestFit="1" customWidth="1"/>
    <col min="7697" max="7697" width="8.28515625" style="741" customWidth="1"/>
    <col min="7698" max="7698" width="6" style="741" customWidth="1"/>
    <col min="7699" max="7699" width="5.7109375" style="741" customWidth="1"/>
    <col min="7700" max="7700" width="5.42578125" style="741" customWidth="1"/>
    <col min="7701" max="7701" width="5.85546875" style="741" bestFit="1" customWidth="1"/>
    <col min="7702" max="7702" width="5.7109375" style="741" bestFit="1" customWidth="1"/>
    <col min="7703" max="7703" width="5.28515625" style="741" customWidth="1"/>
    <col min="7704" max="7704" width="5.28515625" style="741" bestFit="1" customWidth="1"/>
    <col min="7705" max="7937" width="9.140625" style="741"/>
    <col min="7938" max="7938" width="3" style="741" bestFit="1" customWidth="1"/>
    <col min="7939" max="7939" width="12.5703125" style="741" customWidth="1"/>
    <col min="7940" max="7940" width="14.140625" style="741" customWidth="1"/>
    <col min="7941" max="7941" width="9.42578125" style="741" bestFit="1" customWidth="1"/>
    <col min="7942" max="7942" width="15.85546875" style="741" customWidth="1"/>
    <col min="7943" max="7943" width="3" style="741" customWidth="1"/>
    <col min="7944" max="7944" width="4" style="741" customWidth="1"/>
    <col min="7945" max="7945" width="3.140625" style="741" customWidth="1"/>
    <col min="7946" max="7946" width="16.140625" style="741" customWidth="1"/>
    <col min="7947" max="7947" width="10.28515625" style="741" customWidth="1"/>
    <col min="7948" max="7950" width="12.42578125" style="741" customWidth="1"/>
    <col min="7951" max="7951" width="9.140625" style="741"/>
    <col min="7952" max="7952" width="9.28515625" style="741" bestFit="1" customWidth="1"/>
    <col min="7953" max="7953" width="8.28515625" style="741" customWidth="1"/>
    <col min="7954" max="7954" width="6" style="741" customWidth="1"/>
    <col min="7955" max="7955" width="5.7109375" style="741" customWidth="1"/>
    <col min="7956" max="7956" width="5.42578125" style="741" customWidth="1"/>
    <col min="7957" max="7957" width="5.85546875" style="741" bestFit="1" customWidth="1"/>
    <col min="7958" max="7958" width="5.7109375" style="741" bestFit="1" customWidth="1"/>
    <col min="7959" max="7959" width="5.28515625" style="741" customWidth="1"/>
    <col min="7960" max="7960" width="5.28515625" style="741" bestFit="1" customWidth="1"/>
    <col min="7961" max="8193" width="9.140625" style="741"/>
    <col min="8194" max="8194" width="3" style="741" bestFit="1" customWidth="1"/>
    <col min="8195" max="8195" width="12.5703125" style="741" customWidth="1"/>
    <col min="8196" max="8196" width="14.140625" style="741" customWidth="1"/>
    <col min="8197" max="8197" width="9.42578125" style="741" bestFit="1" customWidth="1"/>
    <col min="8198" max="8198" width="15.85546875" style="741" customWidth="1"/>
    <col min="8199" max="8199" width="3" style="741" customWidth="1"/>
    <col min="8200" max="8200" width="4" style="741" customWidth="1"/>
    <col min="8201" max="8201" width="3.140625" style="741" customWidth="1"/>
    <col min="8202" max="8202" width="16.140625" style="741" customWidth="1"/>
    <col min="8203" max="8203" width="10.28515625" style="741" customWidth="1"/>
    <col min="8204" max="8206" width="12.42578125" style="741" customWidth="1"/>
    <col min="8207" max="8207" width="9.140625" style="741"/>
    <col min="8208" max="8208" width="9.28515625" style="741" bestFit="1" customWidth="1"/>
    <col min="8209" max="8209" width="8.28515625" style="741" customWidth="1"/>
    <col min="8210" max="8210" width="6" style="741" customWidth="1"/>
    <col min="8211" max="8211" width="5.7109375" style="741" customWidth="1"/>
    <col min="8212" max="8212" width="5.42578125" style="741" customWidth="1"/>
    <col min="8213" max="8213" width="5.85546875" style="741" bestFit="1" customWidth="1"/>
    <col min="8214" max="8214" width="5.7109375" style="741" bestFit="1" customWidth="1"/>
    <col min="8215" max="8215" width="5.28515625" style="741" customWidth="1"/>
    <col min="8216" max="8216" width="5.28515625" style="741" bestFit="1" customWidth="1"/>
    <col min="8217" max="8449" width="9.140625" style="741"/>
    <col min="8450" max="8450" width="3" style="741" bestFit="1" customWidth="1"/>
    <col min="8451" max="8451" width="12.5703125" style="741" customWidth="1"/>
    <col min="8452" max="8452" width="14.140625" style="741" customWidth="1"/>
    <col min="8453" max="8453" width="9.42578125" style="741" bestFit="1" customWidth="1"/>
    <col min="8454" max="8454" width="15.85546875" style="741" customWidth="1"/>
    <col min="8455" max="8455" width="3" style="741" customWidth="1"/>
    <col min="8456" max="8456" width="4" style="741" customWidth="1"/>
    <col min="8457" max="8457" width="3.140625" style="741" customWidth="1"/>
    <col min="8458" max="8458" width="16.140625" style="741" customWidth="1"/>
    <col min="8459" max="8459" width="10.28515625" style="741" customWidth="1"/>
    <col min="8460" max="8462" width="12.42578125" style="741" customWidth="1"/>
    <col min="8463" max="8463" width="9.140625" style="741"/>
    <col min="8464" max="8464" width="9.28515625" style="741" bestFit="1" customWidth="1"/>
    <col min="8465" max="8465" width="8.28515625" style="741" customWidth="1"/>
    <col min="8466" max="8466" width="6" style="741" customWidth="1"/>
    <col min="8467" max="8467" width="5.7109375" style="741" customWidth="1"/>
    <col min="8468" max="8468" width="5.42578125" style="741" customWidth="1"/>
    <col min="8469" max="8469" width="5.85546875" style="741" bestFit="1" customWidth="1"/>
    <col min="8470" max="8470" width="5.7109375" style="741" bestFit="1" customWidth="1"/>
    <col min="8471" max="8471" width="5.28515625" style="741" customWidth="1"/>
    <col min="8472" max="8472" width="5.28515625" style="741" bestFit="1" customWidth="1"/>
    <col min="8473" max="8705" width="9.140625" style="741"/>
    <col min="8706" max="8706" width="3" style="741" bestFit="1" customWidth="1"/>
    <col min="8707" max="8707" width="12.5703125" style="741" customWidth="1"/>
    <col min="8708" max="8708" width="14.140625" style="741" customWidth="1"/>
    <col min="8709" max="8709" width="9.42578125" style="741" bestFit="1" customWidth="1"/>
    <col min="8710" max="8710" width="15.85546875" style="741" customWidth="1"/>
    <col min="8711" max="8711" width="3" style="741" customWidth="1"/>
    <col min="8712" max="8712" width="4" style="741" customWidth="1"/>
    <col min="8713" max="8713" width="3.140625" style="741" customWidth="1"/>
    <col min="8714" max="8714" width="16.140625" style="741" customWidth="1"/>
    <col min="8715" max="8715" width="10.28515625" style="741" customWidth="1"/>
    <col min="8716" max="8718" width="12.42578125" style="741" customWidth="1"/>
    <col min="8719" max="8719" width="9.140625" style="741"/>
    <col min="8720" max="8720" width="9.28515625" style="741" bestFit="1" customWidth="1"/>
    <col min="8721" max="8721" width="8.28515625" style="741" customWidth="1"/>
    <col min="8722" max="8722" width="6" style="741" customWidth="1"/>
    <col min="8723" max="8723" width="5.7109375" style="741" customWidth="1"/>
    <col min="8724" max="8724" width="5.42578125" style="741" customWidth="1"/>
    <col min="8725" max="8725" width="5.85546875" style="741" bestFit="1" customWidth="1"/>
    <col min="8726" max="8726" width="5.7109375" style="741" bestFit="1" customWidth="1"/>
    <col min="8727" max="8727" width="5.28515625" style="741" customWidth="1"/>
    <col min="8728" max="8728" width="5.28515625" style="741" bestFit="1" customWidth="1"/>
    <col min="8729" max="8961" width="9.140625" style="741"/>
    <col min="8962" max="8962" width="3" style="741" bestFit="1" customWidth="1"/>
    <col min="8963" max="8963" width="12.5703125" style="741" customWidth="1"/>
    <col min="8964" max="8964" width="14.140625" style="741" customWidth="1"/>
    <col min="8965" max="8965" width="9.42578125" style="741" bestFit="1" customWidth="1"/>
    <col min="8966" max="8966" width="15.85546875" style="741" customWidth="1"/>
    <col min="8967" max="8967" width="3" style="741" customWidth="1"/>
    <col min="8968" max="8968" width="4" style="741" customWidth="1"/>
    <col min="8969" max="8969" width="3.140625" style="741" customWidth="1"/>
    <col min="8970" max="8970" width="16.140625" style="741" customWidth="1"/>
    <col min="8971" max="8971" width="10.28515625" style="741" customWidth="1"/>
    <col min="8972" max="8974" width="12.42578125" style="741" customWidth="1"/>
    <col min="8975" max="8975" width="9.140625" style="741"/>
    <col min="8976" max="8976" width="9.28515625" style="741" bestFit="1" customWidth="1"/>
    <col min="8977" max="8977" width="8.28515625" style="741" customWidth="1"/>
    <col min="8978" max="8978" width="6" style="741" customWidth="1"/>
    <col min="8979" max="8979" width="5.7109375" style="741" customWidth="1"/>
    <col min="8980" max="8980" width="5.42578125" style="741" customWidth="1"/>
    <col min="8981" max="8981" width="5.85546875" style="741" bestFit="1" customWidth="1"/>
    <col min="8982" max="8982" width="5.7109375" style="741" bestFit="1" customWidth="1"/>
    <col min="8983" max="8983" width="5.28515625" style="741" customWidth="1"/>
    <col min="8984" max="8984" width="5.28515625" style="741" bestFit="1" customWidth="1"/>
    <col min="8985" max="9217" width="9.140625" style="741"/>
    <col min="9218" max="9218" width="3" style="741" bestFit="1" customWidth="1"/>
    <col min="9219" max="9219" width="12.5703125" style="741" customWidth="1"/>
    <col min="9220" max="9220" width="14.140625" style="741" customWidth="1"/>
    <col min="9221" max="9221" width="9.42578125" style="741" bestFit="1" customWidth="1"/>
    <col min="9222" max="9222" width="15.85546875" style="741" customWidth="1"/>
    <col min="9223" max="9223" width="3" style="741" customWidth="1"/>
    <col min="9224" max="9224" width="4" style="741" customWidth="1"/>
    <col min="9225" max="9225" width="3.140625" style="741" customWidth="1"/>
    <col min="9226" max="9226" width="16.140625" style="741" customWidth="1"/>
    <col min="9227" max="9227" width="10.28515625" style="741" customWidth="1"/>
    <col min="9228" max="9230" width="12.42578125" style="741" customWidth="1"/>
    <col min="9231" max="9231" width="9.140625" style="741"/>
    <col min="9232" max="9232" width="9.28515625" style="741" bestFit="1" customWidth="1"/>
    <col min="9233" max="9233" width="8.28515625" style="741" customWidth="1"/>
    <col min="9234" max="9234" width="6" style="741" customWidth="1"/>
    <col min="9235" max="9235" width="5.7109375" style="741" customWidth="1"/>
    <col min="9236" max="9236" width="5.42578125" style="741" customWidth="1"/>
    <col min="9237" max="9237" width="5.85546875" style="741" bestFit="1" customWidth="1"/>
    <col min="9238" max="9238" width="5.7109375" style="741" bestFit="1" customWidth="1"/>
    <col min="9239" max="9239" width="5.28515625" style="741" customWidth="1"/>
    <col min="9240" max="9240" width="5.28515625" style="741" bestFit="1" customWidth="1"/>
    <col min="9241" max="9473" width="9.140625" style="741"/>
    <col min="9474" max="9474" width="3" style="741" bestFit="1" customWidth="1"/>
    <col min="9475" max="9475" width="12.5703125" style="741" customWidth="1"/>
    <col min="9476" max="9476" width="14.140625" style="741" customWidth="1"/>
    <col min="9477" max="9477" width="9.42578125" style="741" bestFit="1" customWidth="1"/>
    <col min="9478" max="9478" width="15.85546875" style="741" customWidth="1"/>
    <col min="9479" max="9479" width="3" style="741" customWidth="1"/>
    <col min="9480" max="9480" width="4" style="741" customWidth="1"/>
    <col min="9481" max="9481" width="3.140625" style="741" customWidth="1"/>
    <col min="9482" max="9482" width="16.140625" style="741" customWidth="1"/>
    <col min="9483" max="9483" width="10.28515625" style="741" customWidth="1"/>
    <col min="9484" max="9486" width="12.42578125" style="741" customWidth="1"/>
    <col min="9487" max="9487" width="9.140625" style="741"/>
    <col min="9488" max="9488" width="9.28515625" style="741" bestFit="1" customWidth="1"/>
    <col min="9489" max="9489" width="8.28515625" style="741" customWidth="1"/>
    <col min="9490" max="9490" width="6" style="741" customWidth="1"/>
    <col min="9491" max="9491" width="5.7109375" style="741" customWidth="1"/>
    <col min="9492" max="9492" width="5.42578125" style="741" customWidth="1"/>
    <col min="9493" max="9493" width="5.85546875" style="741" bestFit="1" customWidth="1"/>
    <col min="9494" max="9494" width="5.7109375" style="741" bestFit="1" customWidth="1"/>
    <col min="9495" max="9495" width="5.28515625" style="741" customWidth="1"/>
    <col min="9496" max="9496" width="5.28515625" style="741" bestFit="1" customWidth="1"/>
    <col min="9497" max="9729" width="9.140625" style="741"/>
    <col min="9730" max="9730" width="3" style="741" bestFit="1" customWidth="1"/>
    <col min="9731" max="9731" width="12.5703125" style="741" customWidth="1"/>
    <col min="9732" max="9732" width="14.140625" style="741" customWidth="1"/>
    <col min="9733" max="9733" width="9.42578125" style="741" bestFit="1" customWidth="1"/>
    <col min="9734" max="9734" width="15.85546875" style="741" customWidth="1"/>
    <col min="9735" max="9735" width="3" style="741" customWidth="1"/>
    <col min="9736" max="9736" width="4" style="741" customWidth="1"/>
    <col min="9737" max="9737" width="3.140625" style="741" customWidth="1"/>
    <col min="9738" max="9738" width="16.140625" style="741" customWidth="1"/>
    <col min="9739" max="9739" width="10.28515625" style="741" customWidth="1"/>
    <col min="9740" max="9742" width="12.42578125" style="741" customWidth="1"/>
    <col min="9743" max="9743" width="9.140625" style="741"/>
    <col min="9744" max="9744" width="9.28515625" style="741" bestFit="1" customWidth="1"/>
    <col min="9745" max="9745" width="8.28515625" style="741" customWidth="1"/>
    <col min="9746" max="9746" width="6" style="741" customWidth="1"/>
    <col min="9747" max="9747" width="5.7109375" style="741" customWidth="1"/>
    <col min="9748" max="9748" width="5.42578125" style="741" customWidth="1"/>
    <col min="9749" max="9749" width="5.85546875" style="741" bestFit="1" customWidth="1"/>
    <col min="9750" max="9750" width="5.7109375" style="741" bestFit="1" customWidth="1"/>
    <col min="9751" max="9751" width="5.28515625" style="741" customWidth="1"/>
    <col min="9752" max="9752" width="5.28515625" style="741" bestFit="1" customWidth="1"/>
    <col min="9753" max="9985" width="9.140625" style="741"/>
    <col min="9986" max="9986" width="3" style="741" bestFit="1" customWidth="1"/>
    <col min="9987" max="9987" width="12.5703125" style="741" customWidth="1"/>
    <col min="9988" max="9988" width="14.140625" style="741" customWidth="1"/>
    <col min="9989" max="9989" width="9.42578125" style="741" bestFit="1" customWidth="1"/>
    <col min="9990" max="9990" width="15.85546875" style="741" customWidth="1"/>
    <col min="9991" max="9991" width="3" style="741" customWidth="1"/>
    <col min="9992" max="9992" width="4" style="741" customWidth="1"/>
    <col min="9993" max="9993" width="3.140625" style="741" customWidth="1"/>
    <col min="9994" max="9994" width="16.140625" style="741" customWidth="1"/>
    <col min="9995" max="9995" width="10.28515625" style="741" customWidth="1"/>
    <col min="9996" max="9998" width="12.42578125" style="741" customWidth="1"/>
    <col min="9999" max="9999" width="9.140625" style="741"/>
    <col min="10000" max="10000" width="9.28515625" style="741" bestFit="1" customWidth="1"/>
    <col min="10001" max="10001" width="8.28515625" style="741" customWidth="1"/>
    <col min="10002" max="10002" width="6" style="741" customWidth="1"/>
    <col min="10003" max="10003" width="5.7109375" style="741" customWidth="1"/>
    <col min="10004" max="10004" width="5.42578125" style="741" customWidth="1"/>
    <col min="10005" max="10005" width="5.85546875" style="741" bestFit="1" customWidth="1"/>
    <col min="10006" max="10006" width="5.7109375" style="741" bestFit="1" customWidth="1"/>
    <col min="10007" max="10007" width="5.28515625" style="741" customWidth="1"/>
    <col min="10008" max="10008" width="5.28515625" style="741" bestFit="1" customWidth="1"/>
    <col min="10009" max="10241" width="9.140625" style="741"/>
    <col min="10242" max="10242" width="3" style="741" bestFit="1" customWidth="1"/>
    <col min="10243" max="10243" width="12.5703125" style="741" customWidth="1"/>
    <col min="10244" max="10244" width="14.140625" style="741" customWidth="1"/>
    <col min="10245" max="10245" width="9.42578125" style="741" bestFit="1" customWidth="1"/>
    <col min="10246" max="10246" width="15.85546875" style="741" customWidth="1"/>
    <col min="10247" max="10247" width="3" style="741" customWidth="1"/>
    <col min="10248" max="10248" width="4" style="741" customWidth="1"/>
    <col min="10249" max="10249" width="3.140625" style="741" customWidth="1"/>
    <col min="10250" max="10250" width="16.140625" style="741" customWidth="1"/>
    <col min="10251" max="10251" width="10.28515625" style="741" customWidth="1"/>
    <col min="10252" max="10254" width="12.42578125" style="741" customWidth="1"/>
    <col min="10255" max="10255" width="9.140625" style="741"/>
    <col min="10256" max="10256" width="9.28515625" style="741" bestFit="1" customWidth="1"/>
    <col min="10257" max="10257" width="8.28515625" style="741" customWidth="1"/>
    <col min="10258" max="10258" width="6" style="741" customWidth="1"/>
    <col min="10259" max="10259" width="5.7109375" style="741" customWidth="1"/>
    <col min="10260" max="10260" width="5.42578125" style="741" customWidth="1"/>
    <col min="10261" max="10261" width="5.85546875" style="741" bestFit="1" customWidth="1"/>
    <col min="10262" max="10262" width="5.7109375" style="741" bestFit="1" customWidth="1"/>
    <col min="10263" max="10263" width="5.28515625" style="741" customWidth="1"/>
    <col min="10264" max="10264" width="5.28515625" style="741" bestFit="1" customWidth="1"/>
    <col min="10265" max="10497" width="9.140625" style="741"/>
    <col min="10498" max="10498" width="3" style="741" bestFit="1" customWidth="1"/>
    <col min="10499" max="10499" width="12.5703125" style="741" customWidth="1"/>
    <col min="10500" max="10500" width="14.140625" style="741" customWidth="1"/>
    <col min="10501" max="10501" width="9.42578125" style="741" bestFit="1" customWidth="1"/>
    <col min="10502" max="10502" width="15.85546875" style="741" customWidth="1"/>
    <col min="10503" max="10503" width="3" style="741" customWidth="1"/>
    <col min="10504" max="10504" width="4" style="741" customWidth="1"/>
    <col min="10505" max="10505" width="3.140625" style="741" customWidth="1"/>
    <col min="10506" max="10506" width="16.140625" style="741" customWidth="1"/>
    <col min="10507" max="10507" width="10.28515625" style="741" customWidth="1"/>
    <col min="10508" max="10510" width="12.42578125" style="741" customWidth="1"/>
    <col min="10511" max="10511" width="9.140625" style="741"/>
    <col min="10512" max="10512" width="9.28515625" style="741" bestFit="1" customWidth="1"/>
    <col min="10513" max="10513" width="8.28515625" style="741" customWidth="1"/>
    <col min="10514" max="10514" width="6" style="741" customWidth="1"/>
    <col min="10515" max="10515" width="5.7109375" style="741" customWidth="1"/>
    <col min="10516" max="10516" width="5.42578125" style="741" customWidth="1"/>
    <col min="10517" max="10517" width="5.85546875" style="741" bestFit="1" customWidth="1"/>
    <col min="10518" max="10518" width="5.7109375" style="741" bestFit="1" customWidth="1"/>
    <col min="10519" max="10519" width="5.28515625" style="741" customWidth="1"/>
    <col min="10520" max="10520" width="5.28515625" style="741" bestFit="1" customWidth="1"/>
    <col min="10521" max="10753" width="9.140625" style="741"/>
    <col min="10754" max="10754" width="3" style="741" bestFit="1" customWidth="1"/>
    <col min="10755" max="10755" width="12.5703125" style="741" customWidth="1"/>
    <col min="10756" max="10756" width="14.140625" style="741" customWidth="1"/>
    <col min="10757" max="10757" width="9.42578125" style="741" bestFit="1" customWidth="1"/>
    <col min="10758" max="10758" width="15.85546875" style="741" customWidth="1"/>
    <col min="10759" max="10759" width="3" style="741" customWidth="1"/>
    <col min="10760" max="10760" width="4" style="741" customWidth="1"/>
    <col min="10761" max="10761" width="3.140625" style="741" customWidth="1"/>
    <col min="10762" max="10762" width="16.140625" style="741" customWidth="1"/>
    <col min="10763" max="10763" width="10.28515625" style="741" customWidth="1"/>
    <col min="10764" max="10766" width="12.42578125" style="741" customWidth="1"/>
    <col min="10767" max="10767" width="9.140625" style="741"/>
    <col min="10768" max="10768" width="9.28515625" style="741" bestFit="1" customWidth="1"/>
    <col min="10769" max="10769" width="8.28515625" style="741" customWidth="1"/>
    <col min="10770" max="10770" width="6" style="741" customWidth="1"/>
    <col min="10771" max="10771" width="5.7109375" style="741" customWidth="1"/>
    <col min="10772" max="10772" width="5.42578125" style="741" customWidth="1"/>
    <col min="10773" max="10773" width="5.85546875" style="741" bestFit="1" customWidth="1"/>
    <col min="10774" max="10774" width="5.7109375" style="741" bestFit="1" customWidth="1"/>
    <col min="10775" max="10775" width="5.28515625" style="741" customWidth="1"/>
    <col min="10776" max="10776" width="5.28515625" style="741" bestFit="1" customWidth="1"/>
    <col min="10777" max="11009" width="9.140625" style="741"/>
    <col min="11010" max="11010" width="3" style="741" bestFit="1" customWidth="1"/>
    <col min="11011" max="11011" width="12.5703125" style="741" customWidth="1"/>
    <col min="11012" max="11012" width="14.140625" style="741" customWidth="1"/>
    <col min="11013" max="11013" width="9.42578125" style="741" bestFit="1" customWidth="1"/>
    <col min="11014" max="11014" width="15.85546875" style="741" customWidth="1"/>
    <col min="11015" max="11015" width="3" style="741" customWidth="1"/>
    <col min="11016" max="11016" width="4" style="741" customWidth="1"/>
    <col min="11017" max="11017" width="3.140625" style="741" customWidth="1"/>
    <col min="11018" max="11018" width="16.140625" style="741" customWidth="1"/>
    <col min="11019" max="11019" width="10.28515625" style="741" customWidth="1"/>
    <col min="11020" max="11022" width="12.42578125" style="741" customWidth="1"/>
    <col min="11023" max="11023" width="9.140625" style="741"/>
    <col min="11024" max="11024" width="9.28515625" style="741" bestFit="1" customWidth="1"/>
    <col min="11025" max="11025" width="8.28515625" style="741" customWidth="1"/>
    <col min="11026" max="11026" width="6" style="741" customWidth="1"/>
    <col min="11027" max="11027" width="5.7109375" style="741" customWidth="1"/>
    <col min="11028" max="11028" width="5.42578125" style="741" customWidth="1"/>
    <col min="11029" max="11029" width="5.85546875" style="741" bestFit="1" customWidth="1"/>
    <col min="11030" max="11030" width="5.7109375" style="741" bestFit="1" customWidth="1"/>
    <col min="11031" max="11031" width="5.28515625" style="741" customWidth="1"/>
    <col min="11032" max="11032" width="5.28515625" style="741" bestFit="1" customWidth="1"/>
    <col min="11033" max="11265" width="9.140625" style="741"/>
    <col min="11266" max="11266" width="3" style="741" bestFit="1" customWidth="1"/>
    <col min="11267" max="11267" width="12.5703125" style="741" customWidth="1"/>
    <col min="11268" max="11268" width="14.140625" style="741" customWidth="1"/>
    <col min="11269" max="11269" width="9.42578125" style="741" bestFit="1" customWidth="1"/>
    <col min="11270" max="11270" width="15.85546875" style="741" customWidth="1"/>
    <col min="11271" max="11271" width="3" style="741" customWidth="1"/>
    <col min="11272" max="11272" width="4" style="741" customWidth="1"/>
    <col min="11273" max="11273" width="3.140625" style="741" customWidth="1"/>
    <col min="11274" max="11274" width="16.140625" style="741" customWidth="1"/>
    <col min="11275" max="11275" width="10.28515625" style="741" customWidth="1"/>
    <col min="11276" max="11278" width="12.42578125" style="741" customWidth="1"/>
    <col min="11279" max="11279" width="9.140625" style="741"/>
    <col min="11280" max="11280" width="9.28515625" style="741" bestFit="1" customWidth="1"/>
    <col min="11281" max="11281" width="8.28515625" style="741" customWidth="1"/>
    <col min="11282" max="11282" width="6" style="741" customWidth="1"/>
    <col min="11283" max="11283" width="5.7109375" style="741" customWidth="1"/>
    <col min="11284" max="11284" width="5.42578125" style="741" customWidth="1"/>
    <col min="11285" max="11285" width="5.85546875" style="741" bestFit="1" customWidth="1"/>
    <col min="11286" max="11286" width="5.7109375" style="741" bestFit="1" customWidth="1"/>
    <col min="11287" max="11287" width="5.28515625" style="741" customWidth="1"/>
    <col min="11288" max="11288" width="5.28515625" style="741" bestFit="1" customWidth="1"/>
    <col min="11289" max="11521" width="9.140625" style="741"/>
    <col min="11522" max="11522" width="3" style="741" bestFit="1" customWidth="1"/>
    <col min="11523" max="11523" width="12.5703125" style="741" customWidth="1"/>
    <col min="11524" max="11524" width="14.140625" style="741" customWidth="1"/>
    <col min="11525" max="11525" width="9.42578125" style="741" bestFit="1" customWidth="1"/>
    <col min="11526" max="11526" width="15.85546875" style="741" customWidth="1"/>
    <col min="11527" max="11527" width="3" style="741" customWidth="1"/>
    <col min="11528" max="11528" width="4" style="741" customWidth="1"/>
    <col min="11529" max="11529" width="3.140625" style="741" customWidth="1"/>
    <col min="11530" max="11530" width="16.140625" style="741" customWidth="1"/>
    <col min="11531" max="11531" width="10.28515625" style="741" customWidth="1"/>
    <col min="11532" max="11534" width="12.42578125" style="741" customWidth="1"/>
    <col min="11535" max="11535" width="9.140625" style="741"/>
    <col min="11536" max="11536" width="9.28515625" style="741" bestFit="1" customWidth="1"/>
    <col min="11537" max="11537" width="8.28515625" style="741" customWidth="1"/>
    <col min="11538" max="11538" width="6" style="741" customWidth="1"/>
    <col min="11539" max="11539" width="5.7109375" style="741" customWidth="1"/>
    <col min="11540" max="11540" width="5.42578125" style="741" customWidth="1"/>
    <col min="11541" max="11541" width="5.85546875" style="741" bestFit="1" customWidth="1"/>
    <col min="11542" max="11542" width="5.7109375" style="741" bestFit="1" customWidth="1"/>
    <col min="11543" max="11543" width="5.28515625" style="741" customWidth="1"/>
    <col min="11544" max="11544" width="5.28515625" style="741" bestFit="1" customWidth="1"/>
    <col min="11545" max="11777" width="9.140625" style="741"/>
    <col min="11778" max="11778" width="3" style="741" bestFit="1" customWidth="1"/>
    <col min="11779" max="11779" width="12.5703125" style="741" customWidth="1"/>
    <col min="11780" max="11780" width="14.140625" style="741" customWidth="1"/>
    <col min="11781" max="11781" width="9.42578125" style="741" bestFit="1" customWidth="1"/>
    <col min="11782" max="11782" width="15.85546875" style="741" customWidth="1"/>
    <col min="11783" max="11783" width="3" style="741" customWidth="1"/>
    <col min="11784" max="11784" width="4" style="741" customWidth="1"/>
    <col min="11785" max="11785" width="3.140625" style="741" customWidth="1"/>
    <col min="11786" max="11786" width="16.140625" style="741" customWidth="1"/>
    <col min="11787" max="11787" width="10.28515625" style="741" customWidth="1"/>
    <col min="11788" max="11790" width="12.42578125" style="741" customWidth="1"/>
    <col min="11791" max="11791" width="9.140625" style="741"/>
    <col min="11792" max="11792" width="9.28515625" style="741" bestFit="1" customWidth="1"/>
    <col min="11793" max="11793" width="8.28515625" style="741" customWidth="1"/>
    <col min="11794" max="11794" width="6" style="741" customWidth="1"/>
    <col min="11795" max="11795" width="5.7109375" style="741" customWidth="1"/>
    <col min="11796" max="11796" width="5.42578125" style="741" customWidth="1"/>
    <col min="11797" max="11797" width="5.85546875" style="741" bestFit="1" customWidth="1"/>
    <col min="11798" max="11798" width="5.7109375" style="741" bestFit="1" customWidth="1"/>
    <col min="11799" max="11799" width="5.28515625" style="741" customWidth="1"/>
    <col min="11800" max="11800" width="5.28515625" style="741" bestFit="1" customWidth="1"/>
    <col min="11801" max="12033" width="9.140625" style="741"/>
    <col min="12034" max="12034" width="3" style="741" bestFit="1" customWidth="1"/>
    <col min="12035" max="12035" width="12.5703125" style="741" customWidth="1"/>
    <col min="12036" max="12036" width="14.140625" style="741" customWidth="1"/>
    <col min="12037" max="12037" width="9.42578125" style="741" bestFit="1" customWidth="1"/>
    <col min="12038" max="12038" width="15.85546875" style="741" customWidth="1"/>
    <col min="12039" max="12039" width="3" style="741" customWidth="1"/>
    <col min="12040" max="12040" width="4" style="741" customWidth="1"/>
    <col min="12041" max="12041" width="3.140625" style="741" customWidth="1"/>
    <col min="12042" max="12042" width="16.140625" style="741" customWidth="1"/>
    <col min="12043" max="12043" width="10.28515625" style="741" customWidth="1"/>
    <col min="12044" max="12046" width="12.42578125" style="741" customWidth="1"/>
    <col min="12047" max="12047" width="9.140625" style="741"/>
    <col min="12048" max="12048" width="9.28515625" style="741" bestFit="1" customWidth="1"/>
    <col min="12049" max="12049" width="8.28515625" style="741" customWidth="1"/>
    <col min="12050" max="12050" width="6" style="741" customWidth="1"/>
    <col min="12051" max="12051" width="5.7109375" style="741" customWidth="1"/>
    <col min="12052" max="12052" width="5.42578125" style="741" customWidth="1"/>
    <col min="12053" max="12053" width="5.85546875" style="741" bestFit="1" customWidth="1"/>
    <col min="12054" max="12054" width="5.7109375" style="741" bestFit="1" customWidth="1"/>
    <col min="12055" max="12055" width="5.28515625" style="741" customWidth="1"/>
    <col min="12056" max="12056" width="5.28515625" style="741" bestFit="1" customWidth="1"/>
    <col min="12057" max="12289" width="9.140625" style="741"/>
    <col min="12290" max="12290" width="3" style="741" bestFit="1" customWidth="1"/>
    <col min="12291" max="12291" width="12.5703125" style="741" customWidth="1"/>
    <col min="12292" max="12292" width="14.140625" style="741" customWidth="1"/>
    <col min="12293" max="12293" width="9.42578125" style="741" bestFit="1" customWidth="1"/>
    <col min="12294" max="12294" width="15.85546875" style="741" customWidth="1"/>
    <col min="12295" max="12295" width="3" style="741" customWidth="1"/>
    <col min="12296" max="12296" width="4" style="741" customWidth="1"/>
    <col min="12297" max="12297" width="3.140625" style="741" customWidth="1"/>
    <col min="12298" max="12298" width="16.140625" style="741" customWidth="1"/>
    <col min="12299" max="12299" width="10.28515625" style="741" customWidth="1"/>
    <col min="12300" max="12302" width="12.42578125" style="741" customWidth="1"/>
    <col min="12303" max="12303" width="9.140625" style="741"/>
    <col min="12304" max="12304" width="9.28515625" style="741" bestFit="1" customWidth="1"/>
    <col min="12305" max="12305" width="8.28515625" style="741" customWidth="1"/>
    <col min="12306" max="12306" width="6" style="741" customWidth="1"/>
    <col min="12307" max="12307" width="5.7109375" style="741" customWidth="1"/>
    <col min="12308" max="12308" width="5.42578125" style="741" customWidth="1"/>
    <col min="12309" max="12309" width="5.85546875" style="741" bestFit="1" customWidth="1"/>
    <col min="12310" max="12310" width="5.7109375" style="741" bestFit="1" customWidth="1"/>
    <col min="12311" max="12311" width="5.28515625" style="741" customWidth="1"/>
    <col min="12312" max="12312" width="5.28515625" style="741" bestFit="1" customWidth="1"/>
    <col min="12313" max="12545" width="9.140625" style="741"/>
    <col min="12546" max="12546" width="3" style="741" bestFit="1" customWidth="1"/>
    <col min="12547" max="12547" width="12.5703125" style="741" customWidth="1"/>
    <col min="12548" max="12548" width="14.140625" style="741" customWidth="1"/>
    <col min="12549" max="12549" width="9.42578125" style="741" bestFit="1" customWidth="1"/>
    <col min="12550" max="12550" width="15.85546875" style="741" customWidth="1"/>
    <col min="12551" max="12551" width="3" style="741" customWidth="1"/>
    <col min="12552" max="12552" width="4" style="741" customWidth="1"/>
    <col min="12553" max="12553" width="3.140625" style="741" customWidth="1"/>
    <col min="12554" max="12554" width="16.140625" style="741" customWidth="1"/>
    <col min="12555" max="12555" width="10.28515625" style="741" customWidth="1"/>
    <col min="12556" max="12558" width="12.42578125" style="741" customWidth="1"/>
    <col min="12559" max="12559" width="9.140625" style="741"/>
    <col min="12560" max="12560" width="9.28515625" style="741" bestFit="1" customWidth="1"/>
    <col min="12561" max="12561" width="8.28515625" style="741" customWidth="1"/>
    <col min="12562" max="12562" width="6" style="741" customWidth="1"/>
    <col min="12563" max="12563" width="5.7109375" style="741" customWidth="1"/>
    <col min="12564" max="12564" width="5.42578125" style="741" customWidth="1"/>
    <col min="12565" max="12565" width="5.85546875" style="741" bestFit="1" customWidth="1"/>
    <col min="12566" max="12566" width="5.7109375" style="741" bestFit="1" customWidth="1"/>
    <col min="12567" max="12567" width="5.28515625" style="741" customWidth="1"/>
    <col min="12568" max="12568" width="5.28515625" style="741" bestFit="1" customWidth="1"/>
    <col min="12569" max="12801" width="9.140625" style="741"/>
    <col min="12802" max="12802" width="3" style="741" bestFit="1" customWidth="1"/>
    <col min="12803" max="12803" width="12.5703125" style="741" customWidth="1"/>
    <col min="12804" max="12804" width="14.140625" style="741" customWidth="1"/>
    <col min="12805" max="12805" width="9.42578125" style="741" bestFit="1" customWidth="1"/>
    <col min="12806" max="12806" width="15.85546875" style="741" customWidth="1"/>
    <col min="12807" max="12807" width="3" style="741" customWidth="1"/>
    <col min="12808" max="12808" width="4" style="741" customWidth="1"/>
    <col min="12809" max="12809" width="3.140625" style="741" customWidth="1"/>
    <col min="12810" max="12810" width="16.140625" style="741" customWidth="1"/>
    <col min="12811" max="12811" width="10.28515625" style="741" customWidth="1"/>
    <col min="12812" max="12814" width="12.42578125" style="741" customWidth="1"/>
    <col min="12815" max="12815" width="9.140625" style="741"/>
    <col min="12816" max="12816" width="9.28515625" style="741" bestFit="1" customWidth="1"/>
    <col min="12817" max="12817" width="8.28515625" style="741" customWidth="1"/>
    <col min="12818" max="12818" width="6" style="741" customWidth="1"/>
    <col min="12819" max="12819" width="5.7109375" style="741" customWidth="1"/>
    <col min="12820" max="12820" width="5.42578125" style="741" customWidth="1"/>
    <col min="12821" max="12821" width="5.85546875" style="741" bestFit="1" customWidth="1"/>
    <col min="12822" max="12822" width="5.7109375" style="741" bestFit="1" customWidth="1"/>
    <col min="12823" max="12823" width="5.28515625" style="741" customWidth="1"/>
    <col min="12824" max="12824" width="5.28515625" style="741" bestFit="1" customWidth="1"/>
    <col min="12825" max="13057" width="9.140625" style="741"/>
    <col min="13058" max="13058" width="3" style="741" bestFit="1" customWidth="1"/>
    <col min="13059" max="13059" width="12.5703125" style="741" customWidth="1"/>
    <col min="13060" max="13060" width="14.140625" style="741" customWidth="1"/>
    <col min="13061" max="13061" width="9.42578125" style="741" bestFit="1" customWidth="1"/>
    <col min="13062" max="13062" width="15.85546875" style="741" customWidth="1"/>
    <col min="13063" max="13063" width="3" style="741" customWidth="1"/>
    <col min="13064" max="13064" width="4" style="741" customWidth="1"/>
    <col min="13065" max="13065" width="3.140625" style="741" customWidth="1"/>
    <col min="13066" max="13066" width="16.140625" style="741" customWidth="1"/>
    <col min="13067" max="13067" width="10.28515625" style="741" customWidth="1"/>
    <col min="13068" max="13070" width="12.42578125" style="741" customWidth="1"/>
    <col min="13071" max="13071" width="9.140625" style="741"/>
    <col min="13072" max="13072" width="9.28515625" style="741" bestFit="1" customWidth="1"/>
    <col min="13073" max="13073" width="8.28515625" style="741" customWidth="1"/>
    <col min="13074" max="13074" width="6" style="741" customWidth="1"/>
    <col min="13075" max="13075" width="5.7109375" style="741" customWidth="1"/>
    <col min="13076" max="13076" width="5.42578125" style="741" customWidth="1"/>
    <col min="13077" max="13077" width="5.85546875" style="741" bestFit="1" customWidth="1"/>
    <col min="13078" max="13078" width="5.7109375" style="741" bestFit="1" customWidth="1"/>
    <col min="13079" max="13079" width="5.28515625" style="741" customWidth="1"/>
    <col min="13080" max="13080" width="5.28515625" style="741" bestFit="1" customWidth="1"/>
    <col min="13081" max="13313" width="9.140625" style="741"/>
    <col min="13314" max="13314" width="3" style="741" bestFit="1" customWidth="1"/>
    <col min="13315" max="13315" width="12.5703125" style="741" customWidth="1"/>
    <col min="13316" max="13316" width="14.140625" style="741" customWidth="1"/>
    <col min="13317" max="13317" width="9.42578125" style="741" bestFit="1" customWidth="1"/>
    <col min="13318" max="13318" width="15.85546875" style="741" customWidth="1"/>
    <col min="13319" max="13319" width="3" style="741" customWidth="1"/>
    <col min="13320" max="13320" width="4" style="741" customWidth="1"/>
    <col min="13321" max="13321" width="3.140625" style="741" customWidth="1"/>
    <col min="13322" max="13322" width="16.140625" style="741" customWidth="1"/>
    <col min="13323" max="13323" width="10.28515625" style="741" customWidth="1"/>
    <col min="13324" max="13326" width="12.42578125" style="741" customWidth="1"/>
    <col min="13327" max="13327" width="9.140625" style="741"/>
    <col min="13328" max="13328" width="9.28515625" style="741" bestFit="1" customWidth="1"/>
    <col min="13329" max="13329" width="8.28515625" style="741" customWidth="1"/>
    <col min="13330" max="13330" width="6" style="741" customWidth="1"/>
    <col min="13331" max="13331" width="5.7109375" style="741" customWidth="1"/>
    <col min="13332" max="13332" width="5.42578125" style="741" customWidth="1"/>
    <col min="13333" max="13333" width="5.85546875" style="741" bestFit="1" customWidth="1"/>
    <col min="13334" max="13334" width="5.7109375" style="741" bestFit="1" customWidth="1"/>
    <col min="13335" max="13335" width="5.28515625" style="741" customWidth="1"/>
    <col min="13336" max="13336" width="5.28515625" style="741" bestFit="1" customWidth="1"/>
    <col min="13337" max="13569" width="9.140625" style="741"/>
    <col min="13570" max="13570" width="3" style="741" bestFit="1" customWidth="1"/>
    <col min="13571" max="13571" width="12.5703125" style="741" customWidth="1"/>
    <col min="13572" max="13572" width="14.140625" style="741" customWidth="1"/>
    <col min="13573" max="13573" width="9.42578125" style="741" bestFit="1" customWidth="1"/>
    <col min="13574" max="13574" width="15.85546875" style="741" customWidth="1"/>
    <col min="13575" max="13575" width="3" style="741" customWidth="1"/>
    <col min="13576" max="13576" width="4" style="741" customWidth="1"/>
    <col min="13577" max="13577" width="3.140625" style="741" customWidth="1"/>
    <col min="13578" max="13578" width="16.140625" style="741" customWidth="1"/>
    <col min="13579" max="13579" width="10.28515625" style="741" customWidth="1"/>
    <col min="13580" max="13582" width="12.42578125" style="741" customWidth="1"/>
    <col min="13583" max="13583" width="9.140625" style="741"/>
    <col min="13584" max="13584" width="9.28515625" style="741" bestFit="1" customWidth="1"/>
    <col min="13585" max="13585" width="8.28515625" style="741" customWidth="1"/>
    <col min="13586" max="13586" width="6" style="741" customWidth="1"/>
    <col min="13587" max="13587" width="5.7109375" style="741" customWidth="1"/>
    <col min="13588" max="13588" width="5.42578125" style="741" customWidth="1"/>
    <col min="13589" max="13589" width="5.85546875" style="741" bestFit="1" customWidth="1"/>
    <col min="13590" max="13590" width="5.7109375" style="741" bestFit="1" customWidth="1"/>
    <col min="13591" max="13591" width="5.28515625" style="741" customWidth="1"/>
    <col min="13592" max="13592" width="5.28515625" style="741" bestFit="1" customWidth="1"/>
    <col min="13593" max="13825" width="9.140625" style="741"/>
    <col min="13826" max="13826" width="3" style="741" bestFit="1" customWidth="1"/>
    <col min="13827" max="13827" width="12.5703125" style="741" customWidth="1"/>
    <col min="13828" max="13828" width="14.140625" style="741" customWidth="1"/>
    <col min="13829" max="13829" width="9.42578125" style="741" bestFit="1" customWidth="1"/>
    <col min="13830" max="13830" width="15.85546875" style="741" customWidth="1"/>
    <col min="13831" max="13831" width="3" style="741" customWidth="1"/>
    <col min="13832" max="13832" width="4" style="741" customWidth="1"/>
    <col min="13833" max="13833" width="3.140625" style="741" customWidth="1"/>
    <col min="13834" max="13834" width="16.140625" style="741" customWidth="1"/>
    <col min="13835" max="13835" width="10.28515625" style="741" customWidth="1"/>
    <col min="13836" max="13838" width="12.42578125" style="741" customWidth="1"/>
    <col min="13839" max="13839" width="9.140625" style="741"/>
    <col min="13840" max="13840" width="9.28515625" style="741" bestFit="1" customWidth="1"/>
    <col min="13841" max="13841" width="8.28515625" style="741" customWidth="1"/>
    <col min="13842" max="13842" width="6" style="741" customWidth="1"/>
    <col min="13843" max="13843" width="5.7109375" style="741" customWidth="1"/>
    <col min="13844" max="13844" width="5.42578125" style="741" customWidth="1"/>
    <col min="13845" max="13845" width="5.85546875" style="741" bestFit="1" customWidth="1"/>
    <col min="13846" max="13846" width="5.7109375" style="741" bestFit="1" customWidth="1"/>
    <col min="13847" max="13847" width="5.28515625" style="741" customWidth="1"/>
    <col min="13848" max="13848" width="5.28515625" style="741" bestFit="1" customWidth="1"/>
    <col min="13849" max="14081" width="9.140625" style="741"/>
    <col min="14082" max="14082" width="3" style="741" bestFit="1" customWidth="1"/>
    <col min="14083" max="14083" width="12.5703125" style="741" customWidth="1"/>
    <col min="14084" max="14084" width="14.140625" style="741" customWidth="1"/>
    <col min="14085" max="14085" width="9.42578125" style="741" bestFit="1" customWidth="1"/>
    <col min="14086" max="14086" width="15.85546875" style="741" customWidth="1"/>
    <col min="14087" max="14087" width="3" style="741" customWidth="1"/>
    <col min="14088" max="14088" width="4" style="741" customWidth="1"/>
    <col min="14089" max="14089" width="3.140625" style="741" customWidth="1"/>
    <col min="14090" max="14090" width="16.140625" style="741" customWidth="1"/>
    <col min="14091" max="14091" width="10.28515625" style="741" customWidth="1"/>
    <col min="14092" max="14094" width="12.42578125" style="741" customWidth="1"/>
    <col min="14095" max="14095" width="9.140625" style="741"/>
    <col min="14096" max="14096" width="9.28515625" style="741" bestFit="1" customWidth="1"/>
    <col min="14097" max="14097" width="8.28515625" style="741" customWidth="1"/>
    <col min="14098" max="14098" width="6" style="741" customWidth="1"/>
    <col min="14099" max="14099" width="5.7109375" style="741" customWidth="1"/>
    <col min="14100" max="14100" width="5.42578125" style="741" customWidth="1"/>
    <col min="14101" max="14101" width="5.85546875" style="741" bestFit="1" customWidth="1"/>
    <col min="14102" max="14102" width="5.7109375" style="741" bestFit="1" customWidth="1"/>
    <col min="14103" max="14103" width="5.28515625" style="741" customWidth="1"/>
    <col min="14104" max="14104" width="5.28515625" style="741" bestFit="1" customWidth="1"/>
    <col min="14105" max="14337" width="9.140625" style="741"/>
    <col min="14338" max="14338" width="3" style="741" bestFit="1" customWidth="1"/>
    <col min="14339" max="14339" width="12.5703125" style="741" customWidth="1"/>
    <col min="14340" max="14340" width="14.140625" style="741" customWidth="1"/>
    <col min="14341" max="14341" width="9.42578125" style="741" bestFit="1" customWidth="1"/>
    <col min="14342" max="14342" width="15.85546875" style="741" customWidth="1"/>
    <col min="14343" max="14343" width="3" style="741" customWidth="1"/>
    <col min="14344" max="14344" width="4" style="741" customWidth="1"/>
    <col min="14345" max="14345" width="3.140625" style="741" customWidth="1"/>
    <col min="14346" max="14346" width="16.140625" style="741" customWidth="1"/>
    <col min="14347" max="14347" width="10.28515625" style="741" customWidth="1"/>
    <col min="14348" max="14350" width="12.42578125" style="741" customWidth="1"/>
    <col min="14351" max="14351" width="9.140625" style="741"/>
    <col min="14352" max="14352" width="9.28515625" style="741" bestFit="1" customWidth="1"/>
    <col min="14353" max="14353" width="8.28515625" style="741" customWidth="1"/>
    <col min="14354" max="14354" width="6" style="741" customWidth="1"/>
    <col min="14355" max="14355" width="5.7109375" style="741" customWidth="1"/>
    <col min="14356" max="14356" width="5.42578125" style="741" customWidth="1"/>
    <col min="14357" max="14357" width="5.85546875" style="741" bestFit="1" customWidth="1"/>
    <col min="14358" max="14358" width="5.7109375" style="741" bestFit="1" customWidth="1"/>
    <col min="14359" max="14359" width="5.28515625" style="741" customWidth="1"/>
    <col min="14360" max="14360" width="5.28515625" style="741" bestFit="1" customWidth="1"/>
    <col min="14361" max="14593" width="9.140625" style="741"/>
    <col min="14594" max="14594" width="3" style="741" bestFit="1" customWidth="1"/>
    <col min="14595" max="14595" width="12.5703125" style="741" customWidth="1"/>
    <col min="14596" max="14596" width="14.140625" style="741" customWidth="1"/>
    <col min="14597" max="14597" width="9.42578125" style="741" bestFit="1" customWidth="1"/>
    <col min="14598" max="14598" width="15.85546875" style="741" customWidth="1"/>
    <col min="14599" max="14599" width="3" style="741" customWidth="1"/>
    <col min="14600" max="14600" width="4" style="741" customWidth="1"/>
    <col min="14601" max="14601" width="3.140625" style="741" customWidth="1"/>
    <col min="14602" max="14602" width="16.140625" style="741" customWidth="1"/>
    <col min="14603" max="14603" width="10.28515625" style="741" customWidth="1"/>
    <col min="14604" max="14606" width="12.42578125" style="741" customWidth="1"/>
    <col min="14607" max="14607" width="9.140625" style="741"/>
    <col min="14608" max="14608" width="9.28515625" style="741" bestFit="1" customWidth="1"/>
    <col min="14609" max="14609" width="8.28515625" style="741" customWidth="1"/>
    <col min="14610" max="14610" width="6" style="741" customWidth="1"/>
    <col min="14611" max="14611" width="5.7109375" style="741" customWidth="1"/>
    <col min="14612" max="14612" width="5.42578125" style="741" customWidth="1"/>
    <col min="14613" max="14613" width="5.85546875" style="741" bestFit="1" customWidth="1"/>
    <col min="14614" max="14614" width="5.7109375" style="741" bestFit="1" customWidth="1"/>
    <col min="14615" max="14615" width="5.28515625" style="741" customWidth="1"/>
    <col min="14616" max="14616" width="5.28515625" style="741" bestFit="1" customWidth="1"/>
    <col min="14617" max="14849" width="9.140625" style="741"/>
    <col min="14850" max="14850" width="3" style="741" bestFit="1" customWidth="1"/>
    <col min="14851" max="14851" width="12.5703125" style="741" customWidth="1"/>
    <col min="14852" max="14852" width="14.140625" style="741" customWidth="1"/>
    <col min="14853" max="14853" width="9.42578125" style="741" bestFit="1" customWidth="1"/>
    <col min="14854" max="14854" width="15.85546875" style="741" customWidth="1"/>
    <col min="14855" max="14855" width="3" style="741" customWidth="1"/>
    <col min="14856" max="14856" width="4" style="741" customWidth="1"/>
    <col min="14857" max="14857" width="3.140625" style="741" customWidth="1"/>
    <col min="14858" max="14858" width="16.140625" style="741" customWidth="1"/>
    <col min="14859" max="14859" width="10.28515625" style="741" customWidth="1"/>
    <col min="14860" max="14862" width="12.42578125" style="741" customWidth="1"/>
    <col min="14863" max="14863" width="9.140625" style="741"/>
    <col min="14864" max="14864" width="9.28515625" style="741" bestFit="1" customWidth="1"/>
    <col min="14865" max="14865" width="8.28515625" style="741" customWidth="1"/>
    <col min="14866" max="14866" width="6" style="741" customWidth="1"/>
    <col min="14867" max="14867" width="5.7109375" style="741" customWidth="1"/>
    <col min="14868" max="14868" width="5.42578125" style="741" customWidth="1"/>
    <col min="14869" max="14869" width="5.85546875" style="741" bestFit="1" customWidth="1"/>
    <col min="14870" max="14870" width="5.7109375" style="741" bestFit="1" customWidth="1"/>
    <col min="14871" max="14871" width="5.28515625" style="741" customWidth="1"/>
    <col min="14872" max="14872" width="5.28515625" style="741" bestFit="1" customWidth="1"/>
    <col min="14873" max="15105" width="9.140625" style="741"/>
    <col min="15106" max="15106" width="3" style="741" bestFit="1" customWidth="1"/>
    <col min="15107" max="15107" width="12.5703125" style="741" customWidth="1"/>
    <col min="15108" max="15108" width="14.140625" style="741" customWidth="1"/>
    <col min="15109" max="15109" width="9.42578125" style="741" bestFit="1" customWidth="1"/>
    <col min="15110" max="15110" width="15.85546875" style="741" customWidth="1"/>
    <col min="15111" max="15111" width="3" style="741" customWidth="1"/>
    <col min="15112" max="15112" width="4" style="741" customWidth="1"/>
    <col min="15113" max="15113" width="3.140625" style="741" customWidth="1"/>
    <col min="15114" max="15114" width="16.140625" style="741" customWidth="1"/>
    <col min="15115" max="15115" width="10.28515625" style="741" customWidth="1"/>
    <col min="15116" max="15118" width="12.42578125" style="741" customWidth="1"/>
    <col min="15119" max="15119" width="9.140625" style="741"/>
    <col min="15120" max="15120" width="9.28515625" style="741" bestFit="1" customWidth="1"/>
    <col min="15121" max="15121" width="8.28515625" style="741" customWidth="1"/>
    <col min="15122" max="15122" width="6" style="741" customWidth="1"/>
    <col min="15123" max="15123" width="5.7109375" style="741" customWidth="1"/>
    <col min="15124" max="15124" width="5.42578125" style="741" customWidth="1"/>
    <col min="15125" max="15125" width="5.85546875" style="741" bestFit="1" customWidth="1"/>
    <col min="15126" max="15126" width="5.7109375" style="741" bestFit="1" customWidth="1"/>
    <col min="15127" max="15127" width="5.28515625" style="741" customWidth="1"/>
    <col min="15128" max="15128" width="5.28515625" style="741" bestFit="1" customWidth="1"/>
    <col min="15129" max="15361" width="9.140625" style="741"/>
    <col min="15362" max="15362" width="3" style="741" bestFit="1" customWidth="1"/>
    <col min="15363" max="15363" width="12.5703125" style="741" customWidth="1"/>
    <col min="15364" max="15364" width="14.140625" style="741" customWidth="1"/>
    <col min="15365" max="15365" width="9.42578125" style="741" bestFit="1" customWidth="1"/>
    <col min="15366" max="15366" width="15.85546875" style="741" customWidth="1"/>
    <col min="15367" max="15367" width="3" style="741" customWidth="1"/>
    <col min="15368" max="15368" width="4" style="741" customWidth="1"/>
    <col min="15369" max="15369" width="3.140625" style="741" customWidth="1"/>
    <col min="15370" max="15370" width="16.140625" style="741" customWidth="1"/>
    <col min="15371" max="15371" width="10.28515625" style="741" customWidth="1"/>
    <col min="15372" max="15374" width="12.42578125" style="741" customWidth="1"/>
    <col min="15375" max="15375" width="9.140625" style="741"/>
    <col min="15376" max="15376" width="9.28515625" style="741" bestFit="1" customWidth="1"/>
    <col min="15377" max="15377" width="8.28515625" style="741" customWidth="1"/>
    <col min="15378" max="15378" width="6" style="741" customWidth="1"/>
    <col min="15379" max="15379" width="5.7109375" style="741" customWidth="1"/>
    <col min="15380" max="15380" width="5.42578125" style="741" customWidth="1"/>
    <col min="15381" max="15381" width="5.85546875" style="741" bestFit="1" customWidth="1"/>
    <col min="15382" max="15382" width="5.7109375" style="741" bestFit="1" customWidth="1"/>
    <col min="15383" max="15383" width="5.28515625" style="741" customWidth="1"/>
    <col min="15384" max="15384" width="5.28515625" style="741" bestFit="1" customWidth="1"/>
    <col min="15385" max="15617" width="9.140625" style="741"/>
    <col min="15618" max="15618" width="3" style="741" bestFit="1" customWidth="1"/>
    <col min="15619" max="15619" width="12.5703125" style="741" customWidth="1"/>
    <col min="15620" max="15620" width="14.140625" style="741" customWidth="1"/>
    <col min="15621" max="15621" width="9.42578125" style="741" bestFit="1" customWidth="1"/>
    <col min="15622" max="15622" width="15.85546875" style="741" customWidth="1"/>
    <col min="15623" max="15623" width="3" style="741" customWidth="1"/>
    <col min="15624" max="15624" width="4" style="741" customWidth="1"/>
    <col min="15625" max="15625" width="3.140625" style="741" customWidth="1"/>
    <col min="15626" max="15626" width="16.140625" style="741" customWidth="1"/>
    <col min="15627" max="15627" width="10.28515625" style="741" customWidth="1"/>
    <col min="15628" max="15630" width="12.42578125" style="741" customWidth="1"/>
    <col min="15631" max="15631" width="9.140625" style="741"/>
    <col min="15632" max="15632" width="9.28515625" style="741" bestFit="1" customWidth="1"/>
    <col min="15633" max="15633" width="8.28515625" style="741" customWidth="1"/>
    <col min="15634" max="15634" width="6" style="741" customWidth="1"/>
    <col min="15635" max="15635" width="5.7109375" style="741" customWidth="1"/>
    <col min="15636" max="15636" width="5.42578125" style="741" customWidth="1"/>
    <col min="15637" max="15637" width="5.85546875" style="741" bestFit="1" customWidth="1"/>
    <col min="15638" max="15638" width="5.7109375" style="741" bestFit="1" customWidth="1"/>
    <col min="15639" max="15639" width="5.28515625" style="741" customWidth="1"/>
    <col min="15640" max="15640" width="5.28515625" style="741" bestFit="1" customWidth="1"/>
    <col min="15641" max="15873" width="9.140625" style="741"/>
    <col min="15874" max="15874" width="3" style="741" bestFit="1" customWidth="1"/>
    <col min="15875" max="15875" width="12.5703125" style="741" customWidth="1"/>
    <col min="15876" max="15876" width="14.140625" style="741" customWidth="1"/>
    <col min="15877" max="15877" width="9.42578125" style="741" bestFit="1" customWidth="1"/>
    <col min="15878" max="15878" width="15.85546875" style="741" customWidth="1"/>
    <col min="15879" max="15879" width="3" style="741" customWidth="1"/>
    <col min="15880" max="15880" width="4" style="741" customWidth="1"/>
    <col min="15881" max="15881" width="3.140625" style="741" customWidth="1"/>
    <col min="15882" max="15882" width="16.140625" style="741" customWidth="1"/>
    <col min="15883" max="15883" width="10.28515625" style="741" customWidth="1"/>
    <col min="15884" max="15886" width="12.42578125" style="741" customWidth="1"/>
    <col min="15887" max="15887" width="9.140625" style="741"/>
    <col min="15888" max="15888" width="9.28515625" style="741" bestFit="1" customWidth="1"/>
    <col min="15889" max="15889" width="8.28515625" style="741" customWidth="1"/>
    <col min="15890" max="15890" width="6" style="741" customWidth="1"/>
    <col min="15891" max="15891" width="5.7109375" style="741" customWidth="1"/>
    <col min="15892" max="15892" width="5.42578125" style="741" customWidth="1"/>
    <col min="15893" max="15893" width="5.85546875" style="741" bestFit="1" customWidth="1"/>
    <col min="15894" max="15894" width="5.7109375" style="741" bestFit="1" customWidth="1"/>
    <col min="15895" max="15895" width="5.28515625" style="741" customWidth="1"/>
    <col min="15896" max="15896" width="5.28515625" style="741" bestFit="1" customWidth="1"/>
    <col min="15897" max="16129" width="9.140625" style="741"/>
    <col min="16130" max="16130" width="3" style="741" bestFit="1" customWidth="1"/>
    <col min="16131" max="16131" width="12.5703125" style="741" customWidth="1"/>
    <col min="16132" max="16132" width="14.140625" style="741" customWidth="1"/>
    <col min="16133" max="16133" width="9.42578125" style="741" bestFit="1" customWidth="1"/>
    <col min="16134" max="16134" width="15.85546875" style="741" customWidth="1"/>
    <col min="16135" max="16135" width="3" style="741" customWidth="1"/>
    <col min="16136" max="16136" width="4" style="741" customWidth="1"/>
    <col min="16137" max="16137" width="3.140625" style="741" customWidth="1"/>
    <col min="16138" max="16138" width="16.140625" style="741" customWidth="1"/>
    <col min="16139" max="16139" width="10.28515625" style="741" customWidth="1"/>
    <col min="16140" max="16142" width="12.42578125" style="741" customWidth="1"/>
    <col min="16143" max="16143" width="9.140625" style="741"/>
    <col min="16144" max="16144" width="9.28515625" style="741" bestFit="1" customWidth="1"/>
    <col min="16145" max="16145" width="8.28515625" style="741" customWidth="1"/>
    <col min="16146" max="16146" width="6" style="741" customWidth="1"/>
    <col min="16147" max="16147" width="5.7109375" style="741" customWidth="1"/>
    <col min="16148" max="16148" width="5.42578125" style="741" customWidth="1"/>
    <col min="16149" max="16149" width="5.85546875" style="741" bestFit="1" customWidth="1"/>
    <col min="16150" max="16150" width="5.7109375" style="741" bestFit="1" customWidth="1"/>
    <col min="16151" max="16151" width="5.28515625" style="741" customWidth="1"/>
    <col min="16152" max="16152" width="5.28515625" style="741" bestFit="1" customWidth="1"/>
    <col min="16153" max="16384" width="9.140625" style="741"/>
  </cols>
  <sheetData>
    <row r="1" spans="2:29" ht="39" customHeight="1" thickBot="1" x14ac:dyDescent="0.25">
      <c r="B1" s="1528"/>
      <c r="C1" s="1529"/>
      <c r="D1" s="1529"/>
      <c r="E1" s="1529"/>
      <c r="F1" s="1529"/>
      <c r="G1" s="1529"/>
      <c r="H1" s="1529"/>
      <c r="I1" s="1529"/>
      <c r="J1" s="1529"/>
      <c r="K1" s="1530"/>
      <c r="M1" s="1654" t="s">
        <v>33</v>
      </c>
      <c r="N1" s="1526"/>
      <c r="O1" s="1526"/>
      <c r="P1" s="1526"/>
      <c r="Q1" s="1526"/>
      <c r="R1" s="1526"/>
      <c r="S1" s="1527"/>
    </row>
    <row r="2" spans="2:29" ht="26.25" customHeight="1" thickBot="1" x14ac:dyDescent="0.25">
      <c r="B2" s="1534"/>
      <c r="C2" s="1535"/>
      <c r="D2" s="1535"/>
      <c r="E2" s="1535"/>
      <c r="F2" s="1535"/>
      <c r="G2" s="1535"/>
      <c r="H2" s="1535"/>
      <c r="I2" s="1535"/>
      <c r="J2" s="1535"/>
      <c r="K2" s="1536"/>
      <c r="M2" s="955" t="s">
        <v>309</v>
      </c>
      <c r="N2" s="955" t="s">
        <v>17</v>
      </c>
      <c r="O2" s="947" t="s">
        <v>310</v>
      </c>
      <c r="P2" s="1657" t="s">
        <v>309</v>
      </c>
      <c r="Q2" s="1688"/>
      <c r="R2" s="955" t="s">
        <v>17</v>
      </c>
      <c r="S2" s="473" t="s">
        <v>310</v>
      </c>
    </row>
    <row r="3" spans="2:29" ht="13.5" thickBot="1" x14ac:dyDescent="0.25">
      <c r="B3" s="876"/>
      <c r="C3" s="877"/>
      <c r="D3" s="877"/>
      <c r="E3" s="877"/>
      <c r="F3" s="877"/>
      <c r="G3" s="877"/>
      <c r="H3" s="877"/>
      <c r="I3" s="877"/>
      <c r="J3" s="877"/>
      <c r="K3" s="878"/>
      <c r="M3" s="1110">
        <v>44246</v>
      </c>
      <c r="N3" s="1111">
        <v>0.85416666666666663</v>
      </c>
      <c r="O3" s="250" t="s">
        <v>315</v>
      </c>
      <c r="P3" s="1640">
        <v>44258</v>
      </c>
      <c r="Q3" s="1689"/>
      <c r="R3" s="250">
        <v>0.85416666666666663</v>
      </c>
      <c r="S3" s="1114" t="s">
        <v>315</v>
      </c>
    </row>
    <row r="4" spans="2:29" ht="13.5" thickBot="1" x14ac:dyDescent="0.25">
      <c r="B4" s="876"/>
      <c r="C4" s="877"/>
      <c r="D4" s="877"/>
      <c r="E4" s="877"/>
      <c r="F4" s="877"/>
      <c r="G4" s="877"/>
      <c r="H4" s="877"/>
      <c r="I4" s="877"/>
      <c r="J4" s="877"/>
      <c r="K4" s="878"/>
      <c r="M4" s="1110">
        <v>44253</v>
      </c>
      <c r="N4" s="1111">
        <v>0.85416666666666663</v>
      </c>
      <c r="O4" s="250" t="s">
        <v>315</v>
      </c>
      <c r="P4" s="1640">
        <v>44293</v>
      </c>
      <c r="Q4" s="1689"/>
      <c r="R4" s="250">
        <v>0.8125</v>
      </c>
      <c r="S4" s="1113" t="s">
        <v>56</v>
      </c>
    </row>
    <row r="5" spans="2:29" ht="18.75" customHeight="1" thickBot="1" x14ac:dyDescent="0.3">
      <c r="B5" s="1461" t="s">
        <v>304</v>
      </c>
      <c r="C5" s="1462"/>
      <c r="D5" s="1462"/>
      <c r="E5" s="1462"/>
      <c r="F5" s="1462"/>
      <c r="G5" s="1462"/>
      <c r="H5" s="1462"/>
      <c r="I5" s="1462"/>
      <c r="J5" s="1462"/>
      <c r="K5" s="1463"/>
      <c r="M5" s="1110">
        <v>44302</v>
      </c>
      <c r="N5" s="1111">
        <v>0.8125</v>
      </c>
      <c r="O5" s="250" t="s">
        <v>56</v>
      </c>
      <c r="P5" s="1640">
        <v>44302</v>
      </c>
      <c r="Q5" s="1689"/>
      <c r="R5" s="250">
        <v>0.875</v>
      </c>
      <c r="S5" s="1113" t="s">
        <v>57</v>
      </c>
    </row>
    <row r="6" spans="2:29" ht="16.5" thickBot="1" x14ac:dyDescent="0.25">
      <c r="B6" s="1464" t="s">
        <v>187</v>
      </c>
      <c r="C6" s="1465"/>
      <c r="D6" s="1465"/>
      <c r="E6" s="1465"/>
      <c r="F6" s="1465"/>
      <c r="G6" s="1465"/>
      <c r="H6" s="1465"/>
      <c r="I6" s="1465"/>
      <c r="J6" s="1465"/>
      <c r="K6" s="1466"/>
      <c r="L6" s="742"/>
      <c r="M6" s="1467" t="s">
        <v>48</v>
      </c>
      <c r="N6" s="1468"/>
      <c r="O6" s="1468"/>
      <c r="P6" s="1468"/>
      <c r="Q6" s="1468"/>
      <c r="R6" s="1468"/>
      <c r="S6" s="1468"/>
      <c r="T6" s="1468"/>
      <c r="U6" s="1468"/>
      <c r="V6" s="1543"/>
      <c r="W6" s="1467" t="s">
        <v>49</v>
      </c>
      <c r="X6" s="1543"/>
    </row>
    <row r="7" spans="2:29" ht="15.75" thickBot="1" x14ac:dyDescent="0.3">
      <c r="B7" s="1474" t="s">
        <v>247</v>
      </c>
      <c r="C7" s="1475"/>
      <c r="D7" s="1475"/>
      <c r="E7" s="1475"/>
      <c r="F7" s="1475"/>
      <c r="G7" s="1475"/>
      <c r="H7" s="1475"/>
      <c r="I7" s="1475"/>
      <c r="J7" s="1475"/>
      <c r="K7" s="1476"/>
      <c r="M7" s="60"/>
      <c r="N7" s="1469" t="s">
        <v>0</v>
      </c>
      <c r="O7" s="1470"/>
      <c r="P7" s="61" t="s">
        <v>1</v>
      </c>
      <c r="Q7" s="62" t="s">
        <v>50</v>
      </c>
      <c r="R7" s="263" t="s">
        <v>51</v>
      </c>
      <c r="S7" s="1471" t="s">
        <v>52</v>
      </c>
      <c r="T7" s="1472"/>
      <c r="U7" s="1471" t="s">
        <v>53</v>
      </c>
      <c r="V7" s="1473"/>
      <c r="W7" s="64" t="s">
        <v>54</v>
      </c>
      <c r="X7" s="264" t="s">
        <v>0</v>
      </c>
    </row>
    <row r="8" spans="2:29" ht="15.75" thickBot="1" x14ac:dyDescent="0.3">
      <c r="B8" s="743" t="s">
        <v>115</v>
      </c>
      <c r="C8" s="955" t="s">
        <v>309</v>
      </c>
      <c r="D8" s="955" t="s">
        <v>17</v>
      </c>
      <c r="E8" s="947" t="s">
        <v>310</v>
      </c>
      <c r="F8" s="987" t="s">
        <v>72</v>
      </c>
      <c r="G8" s="987"/>
      <c r="H8" s="987" t="s">
        <v>19</v>
      </c>
      <c r="I8" s="987"/>
      <c r="J8" s="987" t="s">
        <v>72</v>
      </c>
      <c r="K8" s="945" t="s">
        <v>116</v>
      </c>
      <c r="M8" s="70" t="s">
        <v>1</v>
      </c>
      <c r="N8" s="1481" t="str">
        <f t="shared" ref="N8:N13" si="0">Y46</f>
        <v>VITÓRIA</v>
      </c>
      <c r="O8" s="1481"/>
      <c r="P8" s="332"/>
      <c r="Q8" s="332"/>
      <c r="R8" s="745"/>
      <c r="S8" s="1482">
        <f t="shared" ref="S8:S13" si="1">((P8*-1)+(Q8*-3))</f>
        <v>0</v>
      </c>
      <c r="T8" s="1482"/>
      <c r="U8" s="1460" t="e">
        <f t="shared" ref="U8:U13" si="2">S8/R8</f>
        <v>#DIV/0!</v>
      </c>
      <c r="V8" s="1460"/>
      <c r="W8" s="266" t="s">
        <v>56</v>
      </c>
      <c r="X8" s="73" t="str">
        <f>N12</f>
        <v>XAREU</v>
      </c>
    </row>
    <row r="9" spans="2:29" ht="15" x14ac:dyDescent="0.25">
      <c r="B9" s="782">
        <v>1</v>
      </c>
      <c r="C9" s="918">
        <f>'Datas usadas'!C15</f>
        <v>44246</v>
      </c>
      <c r="D9" s="1037">
        <f>N3</f>
        <v>0.85416666666666663</v>
      </c>
      <c r="E9" s="1038" t="str">
        <f>'Datas usadas'!E15</f>
        <v>Único</v>
      </c>
      <c r="F9" s="748" t="str">
        <f>X20</f>
        <v>PYTU</v>
      </c>
      <c r="G9" s="749"/>
      <c r="H9" s="749" t="s">
        <v>24</v>
      </c>
      <c r="I9" s="749"/>
      <c r="J9" s="751" t="str">
        <f>X22</f>
        <v>MACAU</v>
      </c>
      <c r="K9" s="1496">
        <v>1</v>
      </c>
      <c r="L9" s="752"/>
      <c r="M9" s="80" t="s">
        <v>3</v>
      </c>
      <c r="N9" s="1447" t="str">
        <f t="shared" si="0"/>
        <v>INDEPENDENTE</v>
      </c>
      <c r="O9" s="1447"/>
      <c r="P9" s="340"/>
      <c r="Q9" s="340"/>
      <c r="R9" s="340"/>
      <c r="S9" s="1448">
        <f t="shared" si="1"/>
        <v>0</v>
      </c>
      <c r="T9" s="1448"/>
      <c r="U9" s="1446" t="e">
        <f t="shared" si="2"/>
        <v>#DIV/0!</v>
      </c>
      <c r="V9" s="1446"/>
      <c r="W9" s="269" t="s">
        <v>57</v>
      </c>
      <c r="X9" s="432" t="str">
        <f>N9</f>
        <v>INDEPENDENTE</v>
      </c>
    </row>
    <row r="10" spans="2:29" ht="15" x14ac:dyDescent="0.25">
      <c r="B10" s="785">
        <f t="shared" ref="B10:B54" si="3">B9+1</f>
        <v>2</v>
      </c>
      <c r="C10" s="936">
        <f>M4</f>
        <v>44253</v>
      </c>
      <c r="D10" s="1056">
        <f>N4</f>
        <v>0.85416666666666663</v>
      </c>
      <c r="E10" s="754" t="str">
        <f>O4</f>
        <v>Único</v>
      </c>
      <c r="F10" s="755" t="str">
        <f>X17</f>
        <v>VITÓRIA</v>
      </c>
      <c r="G10" s="756"/>
      <c r="H10" s="756" t="s">
        <v>24</v>
      </c>
      <c r="I10" s="756"/>
      <c r="J10" s="758" t="str">
        <f>X18</f>
        <v>INDEPENDENTE</v>
      </c>
      <c r="K10" s="1497"/>
      <c r="L10" s="752"/>
      <c r="M10" s="80" t="s">
        <v>4</v>
      </c>
      <c r="N10" s="1447" t="str">
        <f t="shared" si="0"/>
        <v>POTYGUAR</v>
      </c>
      <c r="O10" s="1447"/>
      <c r="P10" s="340"/>
      <c r="Q10" s="340"/>
      <c r="R10" s="340"/>
      <c r="S10" s="1448">
        <f t="shared" si="1"/>
        <v>0</v>
      </c>
      <c r="T10" s="1448"/>
      <c r="U10" s="1446" t="e">
        <f t="shared" si="2"/>
        <v>#DIV/0!</v>
      </c>
      <c r="V10" s="1446"/>
      <c r="W10" s="269" t="s">
        <v>58</v>
      </c>
      <c r="X10" s="432" t="str">
        <f>N11</f>
        <v>PYTU</v>
      </c>
    </row>
    <row r="11" spans="2:29" ht="15.75" thickBot="1" x14ac:dyDescent="0.3">
      <c r="B11" s="787">
        <f t="shared" si="3"/>
        <v>3</v>
      </c>
      <c r="C11" s="937">
        <f>P3</f>
        <v>44258</v>
      </c>
      <c r="D11" s="1057">
        <f>R3</f>
        <v>0.85416666666666663</v>
      </c>
      <c r="E11" s="760" t="str">
        <f>S3</f>
        <v>Único</v>
      </c>
      <c r="F11" s="761" t="str">
        <f>X19</f>
        <v>POTYGUAR</v>
      </c>
      <c r="G11" s="762"/>
      <c r="H11" s="762" t="s">
        <v>24</v>
      </c>
      <c r="I11" s="762"/>
      <c r="J11" s="764" t="str">
        <f>X21</f>
        <v>XAREU</v>
      </c>
      <c r="K11" s="1498"/>
      <c r="L11" s="765"/>
      <c r="M11" s="80" t="s">
        <v>8</v>
      </c>
      <c r="N11" s="1447" t="str">
        <f t="shared" si="0"/>
        <v>PYTU</v>
      </c>
      <c r="O11" s="1447"/>
      <c r="P11" s="340"/>
      <c r="Q11" s="340"/>
      <c r="R11" s="340"/>
      <c r="S11" s="1448">
        <f t="shared" si="1"/>
        <v>0</v>
      </c>
      <c r="T11" s="1448"/>
      <c r="U11" s="1446" t="e">
        <f t="shared" si="2"/>
        <v>#DIV/0!</v>
      </c>
      <c r="V11" s="1446"/>
      <c r="W11" s="274" t="s">
        <v>59</v>
      </c>
      <c r="X11" s="432" t="str">
        <f>N10</f>
        <v>POTYGUAR</v>
      </c>
    </row>
    <row r="12" spans="2:29" ht="15" x14ac:dyDescent="0.25">
      <c r="B12" s="746">
        <f t="shared" si="3"/>
        <v>4</v>
      </c>
      <c r="C12" s="918">
        <v>44265</v>
      </c>
      <c r="D12" s="1037">
        <v>0.85416666666666663</v>
      </c>
      <c r="E12" s="1038" t="s">
        <v>315</v>
      </c>
      <c r="F12" s="915" t="str">
        <f>X17</f>
        <v>VITÓRIA</v>
      </c>
      <c r="G12" s="916"/>
      <c r="H12" s="916" t="s">
        <v>24</v>
      </c>
      <c r="I12" s="916"/>
      <c r="J12" s="917" t="str">
        <f>X22</f>
        <v>MACAU</v>
      </c>
      <c r="K12" s="1537">
        <v>2</v>
      </c>
      <c r="M12" s="80" t="s">
        <v>11</v>
      </c>
      <c r="N12" s="1447" t="str">
        <f t="shared" si="0"/>
        <v>XAREU</v>
      </c>
      <c r="O12" s="1447"/>
      <c r="P12" s="340"/>
      <c r="Q12" s="340"/>
      <c r="R12" s="340"/>
      <c r="S12" s="1448">
        <f t="shared" si="1"/>
        <v>0</v>
      </c>
      <c r="T12" s="1448"/>
      <c r="U12" s="1446" t="e">
        <f t="shared" si="2"/>
        <v>#DIV/0!</v>
      </c>
      <c r="V12" s="1446"/>
      <c r="W12" s="274" t="s">
        <v>61</v>
      </c>
      <c r="X12" s="432" t="str">
        <f>N13</f>
        <v>MACAU</v>
      </c>
    </row>
    <row r="13" spans="2:29" ht="15" x14ac:dyDescent="0.25">
      <c r="B13" s="753">
        <f t="shared" si="3"/>
        <v>5</v>
      </c>
      <c r="C13" s="936">
        <v>44272</v>
      </c>
      <c r="D13" s="1056">
        <v>0.85416666666666663</v>
      </c>
      <c r="E13" s="754" t="s">
        <v>315</v>
      </c>
      <c r="F13" s="756" t="str">
        <f>X18</f>
        <v>INDEPENDENTE</v>
      </c>
      <c r="G13" s="756"/>
      <c r="H13" s="756" t="s">
        <v>24</v>
      </c>
      <c r="I13" s="756"/>
      <c r="J13" s="768" t="str">
        <f>X19</f>
        <v>POTYGUAR</v>
      </c>
      <c r="K13" s="1538"/>
      <c r="M13" s="80" t="s">
        <v>22</v>
      </c>
      <c r="N13" s="1447" t="str">
        <f t="shared" si="0"/>
        <v>MACAU</v>
      </c>
      <c r="O13" s="1447"/>
      <c r="P13" s="340"/>
      <c r="Q13" s="340"/>
      <c r="R13" s="340"/>
      <c r="S13" s="1448">
        <f t="shared" si="1"/>
        <v>0</v>
      </c>
      <c r="T13" s="1448"/>
      <c r="U13" s="1446" t="e">
        <f t="shared" si="2"/>
        <v>#DIV/0!</v>
      </c>
      <c r="V13" s="1446"/>
      <c r="W13" s="275" t="s">
        <v>62</v>
      </c>
      <c r="X13" s="432" t="str">
        <f>N8</f>
        <v>VITÓRIA</v>
      </c>
    </row>
    <row r="14" spans="2:29" ht="15.75" customHeight="1" thickBot="1" x14ac:dyDescent="0.25">
      <c r="B14" s="759">
        <f t="shared" si="3"/>
        <v>6</v>
      </c>
      <c r="C14" s="937">
        <v>44279</v>
      </c>
      <c r="D14" s="1057">
        <v>0.85416666666666663</v>
      </c>
      <c r="E14" s="1125" t="s">
        <v>315</v>
      </c>
      <c r="F14" s="769" t="str">
        <f>X20</f>
        <v>PYTU</v>
      </c>
      <c r="G14" s="762"/>
      <c r="H14" s="762" t="s">
        <v>24</v>
      </c>
      <c r="I14" s="762"/>
      <c r="J14" s="770" t="str">
        <f>X21</f>
        <v>XAREU</v>
      </c>
      <c r="K14" s="1539"/>
    </row>
    <row r="15" spans="2:29" ht="15.75" thickBot="1" x14ac:dyDescent="0.3">
      <c r="B15" s="746">
        <f t="shared" si="3"/>
        <v>7</v>
      </c>
      <c r="C15" s="918">
        <v>44281</v>
      </c>
      <c r="D15" s="1037">
        <v>0.85416666666666663</v>
      </c>
      <c r="E15" s="1038" t="s">
        <v>315</v>
      </c>
      <c r="F15" s="771" t="str">
        <f>X18</f>
        <v>INDEPENDENTE</v>
      </c>
      <c r="G15" s="771"/>
      <c r="H15" s="771" t="s">
        <v>24</v>
      </c>
      <c r="I15" s="771"/>
      <c r="J15" s="772" t="str">
        <f>X22</f>
        <v>MACAU</v>
      </c>
      <c r="K15" s="1540">
        <v>3</v>
      </c>
      <c r="L15" s="765"/>
      <c r="M15" s="1449" t="s">
        <v>169</v>
      </c>
      <c r="N15" s="1450"/>
      <c r="O15" s="1450"/>
      <c r="P15" s="1450"/>
      <c r="Q15" s="1450"/>
      <c r="R15" s="1450"/>
      <c r="S15" s="1451"/>
      <c r="X15" s="773" t="s">
        <v>118</v>
      </c>
    </row>
    <row r="16" spans="2:29" ht="15.75" customHeight="1" thickBot="1" x14ac:dyDescent="0.25">
      <c r="B16" s="753">
        <f t="shared" si="3"/>
        <v>8</v>
      </c>
      <c r="C16" s="936">
        <v>44293</v>
      </c>
      <c r="D16" s="1056">
        <v>0.8125</v>
      </c>
      <c r="E16" s="754" t="s">
        <v>56</v>
      </c>
      <c r="F16" s="774" t="str">
        <f>X17</f>
        <v>VITÓRIA</v>
      </c>
      <c r="G16" s="775"/>
      <c r="H16" s="775" t="s">
        <v>24</v>
      </c>
      <c r="I16" s="775"/>
      <c r="J16" s="776" t="str">
        <f>X21</f>
        <v>XAREU</v>
      </c>
      <c r="K16" s="1541"/>
      <c r="L16" s="765"/>
      <c r="M16" s="1452" t="s">
        <v>71</v>
      </c>
      <c r="N16" s="1453"/>
      <c r="O16" s="1453"/>
      <c r="P16" s="1454"/>
      <c r="Q16" s="1452" t="s">
        <v>72</v>
      </c>
      <c r="R16" s="1454"/>
      <c r="S16" s="121" t="s">
        <v>73</v>
      </c>
      <c r="X16" s="868" t="s">
        <v>72</v>
      </c>
      <c r="Y16" s="868" t="s">
        <v>74</v>
      </c>
      <c r="Z16" s="868" t="s">
        <v>32</v>
      </c>
      <c r="AA16" s="868" t="s">
        <v>47</v>
      </c>
      <c r="AB16" s="868"/>
      <c r="AC16" s="868" t="s">
        <v>76</v>
      </c>
    </row>
    <row r="17" spans="2:29" ht="15.75" customHeight="1" thickBot="1" x14ac:dyDescent="0.25">
      <c r="B17" s="812">
        <f t="shared" si="3"/>
        <v>9</v>
      </c>
      <c r="C17" s="937">
        <v>44293</v>
      </c>
      <c r="D17" s="1057">
        <v>0.875</v>
      </c>
      <c r="E17" s="1125" t="s">
        <v>57</v>
      </c>
      <c r="F17" s="842" t="str">
        <f>X19</f>
        <v>POTYGUAR</v>
      </c>
      <c r="G17" s="843"/>
      <c r="H17" s="843" t="s">
        <v>24</v>
      </c>
      <c r="I17" s="843"/>
      <c r="J17" s="844" t="str">
        <f>X20</f>
        <v>PYTU</v>
      </c>
      <c r="K17" s="1542"/>
      <c r="L17" s="765"/>
      <c r="M17" s="1455"/>
      <c r="N17" s="1456"/>
      <c r="O17" s="1456"/>
      <c r="P17" s="1457"/>
      <c r="Q17" s="1458"/>
      <c r="R17" s="1459"/>
      <c r="S17" s="778"/>
      <c r="X17" s="779" t="str">
        <f t="shared" ref="X17:X22" si="4">Y46</f>
        <v>VITÓRIA</v>
      </c>
      <c r="Y17" s="780">
        <f>1+1</f>
        <v>2</v>
      </c>
      <c r="Z17" s="781">
        <v>1</v>
      </c>
      <c r="AA17" s="780">
        <f>1+1</f>
        <v>2</v>
      </c>
      <c r="AB17" s="780"/>
      <c r="AC17" s="781">
        <f t="shared" ref="AC17:AC22" si="5">SUM(Y17:AA17)</f>
        <v>5</v>
      </c>
    </row>
    <row r="18" spans="2:29" x14ac:dyDescent="0.2">
      <c r="B18" s="746">
        <f t="shared" si="3"/>
        <v>10</v>
      </c>
      <c r="C18" s="918">
        <v>44302</v>
      </c>
      <c r="D18" s="1037">
        <v>0.8125</v>
      </c>
      <c r="E18" s="1038" t="s">
        <v>56</v>
      </c>
      <c r="F18" s="749" t="str">
        <f>X20</f>
        <v>PYTU</v>
      </c>
      <c r="G18" s="749"/>
      <c r="H18" s="749" t="s">
        <v>24</v>
      </c>
      <c r="I18" s="749"/>
      <c r="J18" s="751" t="str">
        <f>X17</f>
        <v>VITÓRIA</v>
      </c>
      <c r="K18" s="1537">
        <v>4</v>
      </c>
      <c r="M18" s="1403"/>
      <c r="N18" s="1404"/>
      <c r="O18" s="1404"/>
      <c r="P18" s="1405"/>
      <c r="Q18" s="1444"/>
      <c r="R18" s="1445"/>
      <c r="S18" s="433"/>
      <c r="X18" s="756" t="str">
        <f t="shared" si="4"/>
        <v>INDEPENDENTE</v>
      </c>
      <c r="Y18" s="780">
        <v>1</v>
      </c>
      <c r="Z18" s="780">
        <f>1+1</f>
        <v>2</v>
      </c>
      <c r="AA18" s="780">
        <f>1+1</f>
        <v>2</v>
      </c>
      <c r="AB18" s="780"/>
      <c r="AC18" s="781">
        <f t="shared" si="5"/>
        <v>5</v>
      </c>
    </row>
    <row r="19" spans="2:29" ht="15" customHeight="1" x14ac:dyDescent="0.2">
      <c r="B19" s="753">
        <f t="shared" si="3"/>
        <v>11</v>
      </c>
      <c r="C19" s="936">
        <v>44302</v>
      </c>
      <c r="D19" s="1056">
        <v>0.875</v>
      </c>
      <c r="E19" s="754" t="s">
        <v>57</v>
      </c>
      <c r="F19" s="1298" t="str">
        <f>X19</f>
        <v>POTYGUAR</v>
      </c>
      <c r="G19" s="916"/>
      <c r="H19" s="916" t="s">
        <v>24</v>
      </c>
      <c r="I19" s="916"/>
      <c r="J19" s="917" t="str">
        <f>X22</f>
        <v>MACAU</v>
      </c>
      <c r="K19" s="1538"/>
      <c r="M19" s="1403"/>
      <c r="N19" s="1404"/>
      <c r="O19" s="1404"/>
      <c r="P19" s="1405"/>
      <c r="Q19" s="1444"/>
      <c r="R19" s="1445"/>
      <c r="S19" s="433"/>
      <c r="X19" s="786" t="str">
        <f t="shared" si="4"/>
        <v>POTYGUAR</v>
      </c>
      <c r="Y19" s="780">
        <f>1</f>
        <v>1</v>
      </c>
      <c r="Z19" s="780">
        <f>1+1</f>
        <v>2</v>
      </c>
      <c r="AA19" s="780">
        <f>1+1</f>
        <v>2</v>
      </c>
      <c r="AB19" s="780"/>
      <c r="AC19" s="781">
        <f t="shared" si="5"/>
        <v>5</v>
      </c>
    </row>
    <row r="20" spans="2:29" ht="15.75" customHeight="1" thickBot="1" x14ac:dyDescent="0.25">
      <c r="B20" s="759">
        <f t="shared" si="3"/>
        <v>12</v>
      </c>
      <c r="C20" s="937">
        <v>44314</v>
      </c>
      <c r="D20" s="1057">
        <v>0.8125</v>
      </c>
      <c r="E20" s="1125" t="s">
        <v>56</v>
      </c>
      <c r="F20" s="923" t="str">
        <f>X18</f>
        <v>INDEPENDENTE</v>
      </c>
      <c r="G20" s="916"/>
      <c r="H20" s="916" t="s">
        <v>24</v>
      </c>
      <c r="I20" s="916"/>
      <c r="J20" s="924" t="str">
        <f>X21</f>
        <v>XAREU</v>
      </c>
      <c r="K20" s="1539"/>
      <c r="M20" s="1403"/>
      <c r="N20" s="1404"/>
      <c r="O20" s="1404"/>
      <c r="P20" s="1405"/>
      <c r="Q20" s="1444"/>
      <c r="R20" s="1445"/>
      <c r="S20" s="433"/>
      <c r="X20" s="788" t="str">
        <f t="shared" si="4"/>
        <v>PYTU</v>
      </c>
      <c r="Y20" s="780">
        <v>1</v>
      </c>
      <c r="Z20" s="780">
        <f>1+1</f>
        <v>2</v>
      </c>
      <c r="AA20" s="780">
        <f>1+1</f>
        <v>2</v>
      </c>
      <c r="AB20" s="780"/>
      <c r="AC20" s="781">
        <f t="shared" si="5"/>
        <v>5</v>
      </c>
    </row>
    <row r="21" spans="2:29" x14ac:dyDescent="0.2">
      <c r="B21" s="746">
        <f t="shared" si="3"/>
        <v>13</v>
      </c>
      <c r="C21" s="918">
        <v>44314</v>
      </c>
      <c r="D21" s="1037">
        <v>0.875</v>
      </c>
      <c r="E21" s="1038" t="s">
        <v>57</v>
      </c>
      <c r="F21" s="795" t="str">
        <f>X17</f>
        <v>VITÓRIA</v>
      </c>
      <c r="G21" s="749"/>
      <c r="H21" s="749" t="s">
        <v>24</v>
      </c>
      <c r="I21" s="749"/>
      <c r="J21" s="796" t="str">
        <f>X19</f>
        <v>POTYGUAR</v>
      </c>
      <c r="K21" s="1540">
        <v>5</v>
      </c>
      <c r="M21" s="1403"/>
      <c r="N21" s="1404"/>
      <c r="O21" s="1404"/>
      <c r="P21" s="1405"/>
      <c r="Q21" s="1444"/>
      <c r="R21" s="1445"/>
      <c r="S21" s="433"/>
      <c r="X21" s="789" t="str">
        <f t="shared" si="4"/>
        <v>XAREU</v>
      </c>
      <c r="Y21" s="780">
        <v>1</v>
      </c>
      <c r="Z21" s="780">
        <v>1</v>
      </c>
      <c r="AA21" s="780">
        <f>1+1+1</f>
        <v>3</v>
      </c>
      <c r="AB21" s="780"/>
      <c r="AC21" s="781">
        <f t="shared" si="5"/>
        <v>5</v>
      </c>
    </row>
    <row r="22" spans="2:29" ht="15" customHeight="1" x14ac:dyDescent="0.2">
      <c r="B22" s="753">
        <f t="shared" si="3"/>
        <v>14</v>
      </c>
      <c r="C22" s="936">
        <v>44321</v>
      </c>
      <c r="D22" s="1056">
        <v>0.8125</v>
      </c>
      <c r="E22" s="754" t="s">
        <v>56</v>
      </c>
      <c r="F22" s="756" t="str">
        <f>X18</f>
        <v>INDEPENDENTE</v>
      </c>
      <c r="G22" s="756"/>
      <c r="H22" s="756" t="s">
        <v>24</v>
      </c>
      <c r="I22" s="756"/>
      <c r="J22" s="790" t="str">
        <f>X20</f>
        <v>PYTU</v>
      </c>
      <c r="K22" s="1541"/>
      <c r="M22" s="1403"/>
      <c r="N22" s="1404"/>
      <c r="O22" s="1404"/>
      <c r="P22" s="1405"/>
      <c r="Q22" s="1444"/>
      <c r="R22" s="1445"/>
      <c r="S22" s="433"/>
      <c r="X22" s="791" t="str">
        <f t="shared" si="4"/>
        <v>MACAU</v>
      </c>
      <c r="Y22" s="780">
        <f>1+1</f>
        <v>2</v>
      </c>
      <c r="Z22" s="780">
        <f>1+1</f>
        <v>2</v>
      </c>
      <c r="AA22" s="780">
        <v>1</v>
      </c>
      <c r="AB22" s="780"/>
      <c r="AC22" s="781">
        <f t="shared" si="5"/>
        <v>5</v>
      </c>
    </row>
    <row r="23" spans="2:29" ht="15.75" customHeight="1" thickBot="1" x14ac:dyDescent="0.25">
      <c r="B23" s="759">
        <f t="shared" si="3"/>
        <v>15</v>
      </c>
      <c r="C23" s="937">
        <v>44321</v>
      </c>
      <c r="D23" s="1057">
        <v>0.875</v>
      </c>
      <c r="E23" s="1127" t="s">
        <v>57</v>
      </c>
      <c r="F23" s="761" t="str">
        <f>X21</f>
        <v>XAREU</v>
      </c>
      <c r="G23" s="762"/>
      <c r="H23" s="762" t="s">
        <v>24</v>
      </c>
      <c r="I23" s="762"/>
      <c r="J23" s="845" t="str">
        <f>X22</f>
        <v>MACAU</v>
      </c>
      <c r="K23" s="1542"/>
      <c r="M23" s="1403"/>
      <c r="N23" s="1404"/>
      <c r="O23" s="1404"/>
      <c r="P23" s="1405"/>
      <c r="Q23" s="1379"/>
      <c r="R23" s="1415"/>
      <c r="S23" s="433"/>
    </row>
    <row r="24" spans="2:29" ht="15.75" customHeight="1" thickBot="1" x14ac:dyDescent="0.25">
      <c r="B24" s="1390" t="s">
        <v>299</v>
      </c>
      <c r="C24" s="1687"/>
      <c r="D24" s="1687"/>
      <c r="E24" s="1687"/>
      <c r="F24" s="1687"/>
      <c r="G24" s="1687"/>
      <c r="H24" s="1687"/>
      <c r="I24" s="1687"/>
      <c r="J24" s="1687"/>
      <c r="K24" s="1392"/>
      <c r="M24" s="1403"/>
      <c r="N24" s="1404"/>
      <c r="O24" s="1404"/>
      <c r="P24" s="1405"/>
      <c r="Q24" s="1379"/>
      <c r="R24" s="1415"/>
      <c r="S24" s="433"/>
      <c r="X24" s="773" t="s">
        <v>223</v>
      </c>
    </row>
    <row r="25" spans="2:29" x14ac:dyDescent="0.2">
      <c r="B25" s="782">
        <v>16</v>
      </c>
      <c r="C25" s="918">
        <v>44330</v>
      </c>
      <c r="D25" s="1037">
        <v>0.8125</v>
      </c>
      <c r="E25" s="1038" t="s">
        <v>56</v>
      </c>
      <c r="F25" s="795" t="s">
        <v>279</v>
      </c>
      <c r="G25" s="749"/>
      <c r="H25" s="749" t="s">
        <v>24</v>
      </c>
      <c r="I25" s="750"/>
      <c r="J25" s="796" t="s">
        <v>280</v>
      </c>
      <c r="K25" s="1388" t="s">
        <v>300</v>
      </c>
      <c r="M25" s="1403"/>
      <c r="N25" s="1404"/>
      <c r="O25" s="1404"/>
      <c r="P25" s="1405"/>
      <c r="Q25" s="1379"/>
      <c r="R25" s="1415"/>
      <c r="S25" s="433"/>
      <c r="X25" s="868" t="s">
        <v>72</v>
      </c>
      <c r="Y25" s="868" t="s">
        <v>74</v>
      </c>
      <c r="Z25" s="868" t="s">
        <v>32</v>
      </c>
      <c r="AA25" s="868" t="s">
        <v>47</v>
      </c>
      <c r="AB25" s="868"/>
      <c r="AC25" s="868" t="s">
        <v>76</v>
      </c>
    </row>
    <row r="26" spans="2:29" ht="15" customHeight="1" x14ac:dyDescent="0.2">
      <c r="B26" s="785">
        <f t="shared" si="3"/>
        <v>17</v>
      </c>
      <c r="C26" s="936">
        <v>44330</v>
      </c>
      <c r="D26" s="1056">
        <v>0.875</v>
      </c>
      <c r="E26" s="754" t="s">
        <v>57</v>
      </c>
      <c r="F26" s="789" t="s">
        <v>281</v>
      </c>
      <c r="G26" s="756"/>
      <c r="H26" s="756" t="s">
        <v>24</v>
      </c>
      <c r="I26" s="757"/>
      <c r="J26" s="797" t="s">
        <v>282</v>
      </c>
      <c r="K26" s="1389"/>
      <c r="M26" s="1403"/>
      <c r="N26" s="1404"/>
      <c r="O26" s="1404"/>
      <c r="P26" s="1405"/>
      <c r="Q26" s="1379"/>
      <c r="R26" s="1415"/>
      <c r="S26" s="433"/>
      <c r="X26" s="779" t="str">
        <f>X17</f>
        <v>VITÓRIA</v>
      </c>
      <c r="Y26" s="780">
        <f>1+1</f>
        <v>2</v>
      </c>
      <c r="Z26" s="781">
        <v>1</v>
      </c>
      <c r="AA26" s="780">
        <f>1+1</f>
        <v>2</v>
      </c>
      <c r="AB26" s="780"/>
      <c r="AC26" s="781">
        <f>SUM(Y26:AA26)</f>
        <v>5</v>
      </c>
    </row>
    <row r="27" spans="2:29" ht="15" customHeight="1" x14ac:dyDescent="0.2">
      <c r="B27" s="785">
        <f t="shared" si="3"/>
        <v>18</v>
      </c>
      <c r="C27" s="936">
        <v>44335</v>
      </c>
      <c r="D27" s="1056">
        <v>0.8125</v>
      </c>
      <c r="E27" s="754" t="s">
        <v>56</v>
      </c>
      <c r="F27" s="789" t="s">
        <v>280</v>
      </c>
      <c r="G27" s="756"/>
      <c r="H27" s="756" t="s">
        <v>24</v>
      </c>
      <c r="I27" s="757"/>
      <c r="J27" s="797" t="s">
        <v>279</v>
      </c>
      <c r="K27" s="1389"/>
      <c r="M27" s="1403"/>
      <c r="N27" s="1404"/>
      <c r="O27" s="1404"/>
      <c r="P27" s="1405"/>
      <c r="Q27" s="1379"/>
      <c r="R27" s="1415"/>
      <c r="S27" s="433"/>
      <c r="X27" s="756" t="str">
        <f>X18</f>
        <v>INDEPENDENTE</v>
      </c>
      <c r="Y27" s="780">
        <v>1</v>
      </c>
      <c r="Z27" s="780">
        <f>1+1+1</f>
        <v>3</v>
      </c>
      <c r="AA27" s="780">
        <f>1</f>
        <v>1</v>
      </c>
      <c r="AB27" s="780"/>
      <c r="AC27" s="781">
        <f>SUM(Y27:AA27)</f>
        <v>5</v>
      </c>
    </row>
    <row r="28" spans="2:29" ht="15.75" customHeight="1" thickBot="1" x14ac:dyDescent="0.25">
      <c r="B28" s="785">
        <f t="shared" si="3"/>
        <v>19</v>
      </c>
      <c r="C28" s="937">
        <f>C27</f>
        <v>44335</v>
      </c>
      <c r="D28" s="1126">
        <f>D26</f>
        <v>0.875</v>
      </c>
      <c r="E28" s="1127" t="str">
        <f>E26</f>
        <v>2º</v>
      </c>
      <c r="F28" s="798" t="s">
        <v>282</v>
      </c>
      <c r="G28" s="762"/>
      <c r="H28" s="762" t="s">
        <v>24</v>
      </c>
      <c r="I28" s="763"/>
      <c r="J28" s="939" t="s">
        <v>281</v>
      </c>
      <c r="K28" s="1389"/>
      <c r="M28" s="1403"/>
      <c r="N28" s="1404"/>
      <c r="O28" s="1404"/>
      <c r="P28" s="1405"/>
      <c r="Q28" s="1379"/>
      <c r="R28" s="1415"/>
      <c r="S28" s="433"/>
      <c r="X28" s="786" t="str">
        <f>X19</f>
        <v>POTYGUAR</v>
      </c>
      <c r="Y28" s="780">
        <f>1</f>
        <v>1</v>
      </c>
      <c r="Z28" s="780">
        <f>1</f>
        <v>1</v>
      </c>
      <c r="AA28" s="780">
        <f>1+1+1</f>
        <v>3</v>
      </c>
      <c r="AB28" s="780"/>
      <c r="AC28" s="781">
        <f>SUM(Y28:AA28)</f>
        <v>5</v>
      </c>
    </row>
    <row r="29" spans="2:29" ht="15.75" customHeight="1" thickBot="1" x14ac:dyDescent="0.25">
      <c r="B29" s="1511" t="s">
        <v>188</v>
      </c>
      <c r="C29" s="1686"/>
      <c r="D29" s="1686"/>
      <c r="E29" s="1686"/>
      <c r="F29" s="1686"/>
      <c r="G29" s="1686"/>
      <c r="H29" s="1686"/>
      <c r="I29" s="1686"/>
      <c r="J29" s="1686"/>
      <c r="K29" s="1513"/>
      <c r="M29" s="1403"/>
      <c r="N29" s="1404"/>
      <c r="O29" s="1404"/>
      <c r="P29" s="1405"/>
      <c r="Q29" s="1379"/>
      <c r="R29" s="1415"/>
      <c r="S29" s="433"/>
      <c r="X29" s="846"/>
      <c r="Y29" s="847"/>
      <c r="Z29" s="847"/>
      <c r="AA29" s="847"/>
      <c r="AB29" s="847"/>
      <c r="AC29" s="848"/>
    </row>
    <row r="30" spans="2:29" ht="15.75" customHeight="1" thickBot="1" x14ac:dyDescent="0.25">
      <c r="B30" s="515" t="s">
        <v>14</v>
      </c>
      <c r="C30" s="875" t="s">
        <v>15</v>
      </c>
      <c r="D30" s="875" t="s">
        <v>16</v>
      </c>
      <c r="E30" s="875" t="s">
        <v>17</v>
      </c>
      <c r="F30" s="875" t="s">
        <v>72</v>
      </c>
      <c r="G30" s="1670" t="s">
        <v>19</v>
      </c>
      <c r="H30" s="1670"/>
      <c r="I30" s="1670"/>
      <c r="J30" s="516" t="s">
        <v>72</v>
      </c>
      <c r="K30" s="515" t="s">
        <v>116</v>
      </c>
      <c r="M30" s="1403"/>
      <c r="N30" s="1404"/>
      <c r="O30" s="1404"/>
      <c r="P30" s="1405"/>
      <c r="Q30" s="1379"/>
      <c r="R30" s="1415"/>
      <c r="S30" s="433"/>
      <c r="X30" s="773" t="s">
        <v>120</v>
      </c>
    </row>
    <row r="31" spans="2:29" ht="24" customHeight="1" x14ac:dyDescent="0.2">
      <c r="B31" s="1236">
        <f>B28+1</f>
        <v>20</v>
      </c>
      <c r="C31" s="1237">
        <f>C27+7</f>
        <v>44342</v>
      </c>
      <c r="D31" s="1253">
        <f>D27</f>
        <v>0.8125</v>
      </c>
      <c r="E31" s="1253" t="str">
        <f>E27</f>
        <v>1º</v>
      </c>
      <c r="F31" s="1238" t="s">
        <v>205</v>
      </c>
      <c r="G31" s="889"/>
      <c r="H31" s="892" t="s">
        <v>24</v>
      </c>
      <c r="I31" s="889"/>
      <c r="J31" s="1245" t="s">
        <v>275</v>
      </c>
      <c r="K31" s="1683" t="s">
        <v>189</v>
      </c>
      <c r="M31" s="1403"/>
      <c r="N31" s="1404"/>
      <c r="O31" s="1404"/>
      <c r="P31" s="1405"/>
      <c r="Q31" s="1379"/>
      <c r="R31" s="1415"/>
      <c r="S31" s="433"/>
      <c r="X31" s="868" t="s">
        <v>72</v>
      </c>
      <c r="Y31" s="868" t="s">
        <v>74</v>
      </c>
      <c r="Z31" s="868" t="s">
        <v>32</v>
      </c>
      <c r="AA31" s="868" t="s">
        <v>47</v>
      </c>
      <c r="AB31" s="868"/>
      <c r="AC31" s="868" t="s">
        <v>76</v>
      </c>
    </row>
    <row r="32" spans="2:29" ht="26.25" customHeight="1" x14ac:dyDescent="0.2">
      <c r="B32" s="1239">
        <f>B31+1</f>
        <v>21</v>
      </c>
      <c r="C32" s="1240">
        <f>C31</f>
        <v>44342</v>
      </c>
      <c r="D32" s="1272">
        <f>D26</f>
        <v>0.875</v>
      </c>
      <c r="E32" s="1272" t="str">
        <f>E28</f>
        <v>2º</v>
      </c>
      <c r="F32" s="1241" t="s">
        <v>208</v>
      </c>
      <c r="G32" s="890"/>
      <c r="H32" s="893" t="s">
        <v>24</v>
      </c>
      <c r="I32" s="890"/>
      <c r="J32" s="1246" t="s">
        <v>276</v>
      </c>
      <c r="K32" s="1684"/>
      <c r="M32" s="1403"/>
      <c r="N32" s="1404"/>
      <c r="O32" s="1404"/>
      <c r="P32" s="1405"/>
      <c r="Q32" s="1379"/>
      <c r="R32" s="1415"/>
      <c r="S32" s="433"/>
      <c r="X32" s="779" t="str">
        <f>X26</f>
        <v>VITÓRIA</v>
      </c>
      <c r="Y32" s="780">
        <f>Y17+Y26</f>
        <v>4</v>
      </c>
      <c r="Z32" s="780">
        <f>Z17+Z26</f>
        <v>2</v>
      </c>
      <c r="AA32" s="780">
        <f>AA17+AA26</f>
        <v>4</v>
      </c>
      <c r="AB32" s="780"/>
      <c r="AC32" s="781">
        <f t="shared" ref="AC32:AC40" si="6">SUM(Y32:AA32)</f>
        <v>10</v>
      </c>
    </row>
    <row r="33" spans="2:32" ht="26.25" customHeight="1" x14ac:dyDescent="0.2">
      <c r="B33" s="1239">
        <f>B32+1</f>
        <v>22</v>
      </c>
      <c r="C33" s="1240">
        <f>C31+7</f>
        <v>44349</v>
      </c>
      <c r="D33" s="1272">
        <f>D31</f>
        <v>0.8125</v>
      </c>
      <c r="E33" s="1272" t="str">
        <f>E31</f>
        <v>1º</v>
      </c>
      <c r="F33" s="1241" t="s">
        <v>275</v>
      </c>
      <c r="G33" s="890"/>
      <c r="H33" s="893" t="s">
        <v>24</v>
      </c>
      <c r="I33" s="890"/>
      <c r="J33" s="1246" t="s">
        <v>205</v>
      </c>
      <c r="K33" s="1684"/>
      <c r="M33" s="1403"/>
      <c r="N33" s="1404"/>
      <c r="O33" s="1404"/>
      <c r="P33" s="1405"/>
      <c r="Q33" s="1379"/>
      <c r="R33" s="1415"/>
      <c r="S33" s="433"/>
      <c r="X33" s="779"/>
      <c r="Y33" s="780"/>
      <c r="Z33" s="780"/>
      <c r="AA33" s="780"/>
      <c r="AB33" s="780"/>
      <c r="AC33" s="781"/>
    </row>
    <row r="34" spans="2:32" ht="26.25" customHeight="1" thickBot="1" x14ac:dyDescent="0.25">
      <c r="B34" s="1242">
        <f>B33+1</f>
        <v>23</v>
      </c>
      <c r="C34" s="1243">
        <f>C33</f>
        <v>44349</v>
      </c>
      <c r="D34" s="1254">
        <f>D32</f>
        <v>0.875</v>
      </c>
      <c r="E34" s="1254" t="str">
        <f>E32</f>
        <v>2º</v>
      </c>
      <c r="F34" s="1244" t="s">
        <v>276</v>
      </c>
      <c r="G34" s="891"/>
      <c r="H34" s="894" t="s">
        <v>24</v>
      </c>
      <c r="I34" s="891"/>
      <c r="J34" s="1247" t="s">
        <v>208</v>
      </c>
      <c r="K34" s="1685"/>
      <c r="M34" s="1403"/>
      <c r="N34" s="1404"/>
      <c r="O34" s="1404"/>
      <c r="P34" s="1405"/>
      <c r="Q34" s="1379"/>
      <c r="R34" s="1415"/>
      <c r="S34" s="433"/>
      <c r="X34" s="779"/>
      <c r="Y34" s="780"/>
      <c r="Z34" s="780"/>
      <c r="AA34" s="780"/>
      <c r="AB34" s="780"/>
      <c r="AC34" s="781"/>
    </row>
    <row r="35" spans="2:32" ht="15.75" customHeight="1" thickBot="1" x14ac:dyDescent="0.25">
      <c r="B35" s="1680" t="s">
        <v>190</v>
      </c>
      <c r="C35" s="1681"/>
      <c r="D35" s="1681"/>
      <c r="E35" s="1681"/>
      <c r="F35" s="1681"/>
      <c r="G35" s="1681"/>
      <c r="H35" s="1681"/>
      <c r="I35" s="1681"/>
      <c r="J35" s="1681"/>
      <c r="K35" s="1682"/>
      <c r="M35" s="1403"/>
      <c r="N35" s="1404"/>
      <c r="O35" s="1404"/>
      <c r="P35" s="1405"/>
      <c r="Q35" s="1379"/>
      <c r="R35" s="1415"/>
      <c r="S35" s="433"/>
      <c r="X35" s="756" t="str">
        <f>X27</f>
        <v>INDEPENDENTE</v>
      </c>
      <c r="Y35" s="780">
        <f t="shared" ref="Y35:AA36" si="7">Y18+Y27</f>
        <v>2</v>
      </c>
      <c r="Z35" s="780">
        <f t="shared" si="7"/>
        <v>5</v>
      </c>
      <c r="AA35" s="780">
        <f t="shared" si="7"/>
        <v>3</v>
      </c>
      <c r="AB35" s="780"/>
      <c r="AC35" s="781">
        <f t="shared" si="6"/>
        <v>10</v>
      </c>
    </row>
    <row r="36" spans="2:32" ht="27.75" customHeight="1" thickBot="1" x14ac:dyDescent="0.25">
      <c r="B36" s="1248">
        <f>B34+1</f>
        <v>24</v>
      </c>
      <c r="C36" s="1243">
        <v>44356</v>
      </c>
      <c r="D36" s="1249">
        <v>0.85416666666666663</v>
      </c>
      <c r="E36" s="1249" t="s">
        <v>315</v>
      </c>
      <c r="F36" s="1250" t="s">
        <v>293</v>
      </c>
      <c r="G36" s="896"/>
      <c r="H36" s="895" t="s">
        <v>24</v>
      </c>
      <c r="I36" s="897"/>
      <c r="J36" s="1250" t="s">
        <v>294</v>
      </c>
      <c r="K36" s="1251" t="s">
        <v>124</v>
      </c>
      <c r="M36" s="1403"/>
      <c r="N36" s="1404"/>
      <c r="O36" s="1404"/>
      <c r="P36" s="1405"/>
      <c r="Q36" s="1379"/>
      <c r="R36" s="1415"/>
      <c r="S36" s="433"/>
      <c r="X36" s="786" t="str">
        <f>X28</f>
        <v>POTYGUAR</v>
      </c>
      <c r="Y36" s="780">
        <f t="shared" si="7"/>
        <v>2</v>
      </c>
      <c r="Z36" s="780">
        <f t="shared" si="7"/>
        <v>3</v>
      </c>
      <c r="AA36" s="780">
        <f t="shared" si="7"/>
        <v>5</v>
      </c>
      <c r="AB36" s="780"/>
      <c r="AC36" s="781">
        <f t="shared" si="6"/>
        <v>10</v>
      </c>
    </row>
    <row r="37" spans="2:32" ht="15.75" customHeight="1" thickBot="1" x14ac:dyDescent="0.25">
      <c r="B37" s="1489" t="s">
        <v>209</v>
      </c>
      <c r="C37" s="1490"/>
      <c r="D37" s="1491"/>
      <c r="E37" s="1659"/>
      <c r="F37" s="1659"/>
      <c r="G37" s="1659"/>
      <c r="H37" s="1659"/>
      <c r="I37" s="1659"/>
      <c r="J37" s="1659"/>
      <c r="K37" s="1660"/>
      <c r="M37" s="1403"/>
      <c r="N37" s="1404"/>
      <c r="O37" s="1404"/>
      <c r="P37" s="1405"/>
      <c r="Q37" s="1379"/>
      <c r="R37" s="1415"/>
      <c r="S37" s="433"/>
      <c r="X37" s="788" t="e">
        <f>#REF!</f>
        <v>#REF!</v>
      </c>
      <c r="Y37" s="780" t="e">
        <f>Y20+#REF!</f>
        <v>#REF!</v>
      </c>
      <c r="Z37" s="780" t="e">
        <f>Z20+#REF!</f>
        <v>#REF!</v>
      </c>
      <c r="AA37" s="780" t="e">
        <f>AA20+#REF!</f>
        <v>#REF!</v>
      </c>
      <c r="AB37" s="780"/>
      <c r="AC37" s="781" t="e">
        <f t="shared" si="6"/>
        <v>#REF!</v>
      </c>
    </row>
    <row r="38" spans="2:32" ht="15.75" customHeight="1" thickBot="1" x14ac:dyDescent="0.25">
      <c r="B38" s="1581" t="s">
        <v>363</v>
      </c>
      <c r="C38" s="1582"/>
      <c r="D38" s="1582"/>
      <c r="E38" s="1582"/>
      <c r="F38" s="1582"/>
      <c r="G38" s="1582"/>
      <c r="H38" s="1582"/>
      <c r="I38" s="1582"/>
      <c r="J38" s="1582"/>
      <c r="K38" s="1583"/>
      <c r="M38" s="1403"/>
      <c r="N38" s="1404"/>
      <c r="O38" s="1404"/>
      <c r="P38" s="1405"/>
      <c r="Q38" s="1379"/>
      <c r="R38" s="1415"/>
      <c r="S38" s="433"/>
      <c r="X38" s="788"/>
      <c r="Y38" s="780"/>
      <c r="Z38" s="780"/>
      <c r="AA38" s="780"/>
      <c r="AB38" s="780"/>
      <c r="AC38" s="781"/>
    </row>
    <row r="39" spans="2:32" ht="20.25" customHeight="1" thickBot="1" x14ac:dyDescent="0.25">
      <c r="B39" s="1677" t="s">
        <v>248</v>
      </c>
      <c r="C39" s="1678"/>
      <c r="D39" s="1678"/>
      <c r="E39" s="1678"/>
      <c r="F39" s="1678"/>
      <c r="G39" s="1678"/>
      <c r="H39" s="1678"/>
      <c r="I39" s="1678"/>
      <c r="J39" s="1678"/>
      <c r="K39" s="1679"/>
      <c r="M39" s="1403"/>
      <c r="N39" s="1404"/>
      <c r="O39" s="1404"/>
      <c r="P39" s="1405"/>
      <c r="Q39" s="1379"/>
      <c r="R39" s="1415"/>
      <c r="S39" s="433"/>
      <c r="X39" s="789" t="e">
        <f>#REF!</f>
        <v>#REF!</v>
      </c>
      <c r="Y39" s="780" t="e">
        <f>Y21+#REF!</f>
        <v>#REF!</v>
      </c>
      <c r="Z39" s="780" t="e">
        <f>Z21+#REF!</f>
        <v>#REF!</v>
      </c>
      <c r="AA39" s="780" t="e">
        <f>AA21+#REF!</f>
        <v>#REF!</v>
      </c>
      <c r="AB39" s="780"/>
      <c r="AC39" s="781" t="e">
        <f t="shared" si="6"/>
        <v>#REF!</v>
      </c>
    </row>
    <row r="40" spans="2:32" x14ac:dyDescent="0.2">
      <c r="B40" s="746">
        <f>B36+1</f>
        <v>25</v>
      </c>
      <c r="C40" s="918">
        <v>44398</v>
      </c>
      <c r="D40" s="1055">
        <f>D34</f>
        <v>0.875</v>
      </c>
      <c r="E40" s="747" t="str">
        <f>E34</f>
        <v>2º</v>
      </c>
      <c r="F40" s="748" t="str">
        <f t="shared" ref="F40:F43" si="8">F9</f>
        <v>PYTU</v>
      </c>
      <c r="G40" s="749"/>
      <c r="H40" s="749" t="s">
        <v>24</v>
      </c>
      <c r="I40" s="750"/>
      <c r="J40" s="801" t="str">
        <f t="shared" ref="J40:J43" si="9">J9</f>
        <v>MACAU</v>
      </c>
      <c r="K40" s="1540">
        <v>6</v>
      </c>
      <c r="L40" s="765"/>
      <c r="M40" s="1403"/>
      <c r="N40" s="1404"/>
      <c r="O40" s="1404"/>
      <c r="P40" s="1405"/>
      <c r="Q40" s="1379"/>
      <c r="R40" s="1415"/>
      <c r="S40" s="433"/>
      <c r="X40" s="791" t="e">
        <f>#REF!</f>
        <v>#REF!</v>
      </c>
      <c r="Y40" s="780" t="e">
        <f>Y22+#REF!</f>
        <v>#REF!</v>
      </c>
      <c r="Z40" s="780" t="e">
        <f>Z22+#REF!</f>
        <v>#REF!</v>
      </c>
      <c r="AA40" s="780" t="e">
        <f>AA22+#REF!</f>
        <v>#REF!</v>
      </c>
      <c r="AB40" s="780"/>
      <c r="AC40" s="781" t="e">
        <f t="shared" si="6"/>
        <v>#REF!</v>
      </c>
    </row>
    <row r="41" spans="2:32" ht="15" customHeight="1" thickBot="1" x14ac:dyDescent="0.25">
      <c r="B41" s="753">
        <f t="shared" si="3"/>
        <v>26</v>
      </c>
      <c r="C41" s="936">
        <f>C40+9</f>
        <v>44407</v>
      </c>
      <c r="D41" s="1056">
        <f>D33</f>
        <v>0.8125</v>
      </c>
      <c r="E41" s="754" t="str">
        <f>E33</f>
        <v>1º</v>
      </c>
      <c r="F41" s="755" t="str">
        <f t="shared" si="8"/>
        <v>VITÓRIA</v>
      </c>
      <c r="G41" s="756"/>
      <c r="H41" s="756" t="s">
        <v>24</v>
      </c>
      <c r="I41" s="757"/>
      <c r="J41" s="802" t="str">
        <f t="shared" si="9"/>
        <v>INDEPENDENTE</v>
      </c>
      <c r="K41" s="1541"/>
      <c r="M41" s="1403"/>
      <c r="N41" s="1404"/>
      <c r="O41" s="1404"/>
      <c r="P41" s="1405"/>
      <c r="Q41" s="1379"/>
      <c r="R41" s="1415"/>
      <c r="S41" s="433"/>
    </row>
    <row r="42" spans="2:32" ht="15.75" customHeight="1" thickBot="1" x14ac:dyDescent="0.25">
      <c r="B42" s="759">
        <f t="shared" si="3"/>
        <v>27</v>
      </c>
      <c r="C42" s="937">
        <v>44412</v>
      </c>
      <c r="D42" s="1057">
        <f>D40</f>
        <v>0.875</v>
      </c>
      <c r="E42" s="760" t="str">
        <f>E34</f>
        <v>2º</v>
      </c>
      <c r="F42" s="761" t="str">
        <f t="shared" si="8"/>
        <v>POTYGUAR</v>
      </c>
      <c r="G42" s="762"/>
      <c r="H42" s="762" t="s">
        <v>24</v>
      </c>
      <c r="I42" s="763"/>
      <c r="J42" s="803" t="str">
        <f t="shared" si="9"/>
        <v>XAREU</v>
      </c>
      <c r="K42" s="1542"/>
      <c r="M42" s="1403"/>
      <c r="N42" s="1404"/>
      <c r="O42" s="1404"/>
      <c r="P42" s="1405"/>
      <c r="Q42" s="1379"/>
      <c r="R42" s="1415"/>
      <c r="S42" s="433"/>
      <c r="X42" s="746">
        <f>B53+1</f>
        <v>39</v>
      </c>
      <c r="Y42" s="809">
        <f>C49+14</f>
        <v>44475</v>
      </c>
      <c r="Z42" s="799">
        <f t="shared" ref="Z42:AA44" si="10">D46</f>
        <v>0.875</v>
      </c>
      <c r="AA42" s="747" t="str">
        <f t="shared" si="10"/>
        <v>2º</v>
      </c>
      <c r="AB42" s="783" t="str">
        <f>F49</f>
        <v>INDEPENDENTE</v>
      </c>
      <c r="AC42" s="749"/>
      <c r="AD42" s="749" t="s">
        <v>24</v>
      </c>
      <c r="AE42" s="750"/>
      <c r="AF42" s="784" t="str">
        <f>J49</f>
        <v>XAREU</v>
      </c>
    </row>
    <row r="43" spans="2:32" x14ac:dyDescent="0.2">
      <c r="B43" s="746">
        <f t="shared" si="3"/>
        <v>28</v>
      </c>
      <c r="C43" s="918">
        <v>44419</v>
      </c>
      <c r="D43" s="1055">
        <f>D41</f>
        <v>0.8125</v>
      </c>
      <c r="E43" s="747" t="str">
        <f t="shared" ref="E43:E48" si="11">E41</f>
        <v>1º</v>
      </c>
      <c r="F43" s="766" t="str">
        <f t="shared" si="8"/>
        <v>VITÓRIA</v>
      </c>
      <c r="G43" s="749"/>
      <c r="H43" s="749" t="s">
        <v>24</v>
      </c>
      <c r="I43" s="750"/>
      <c r="J43" s="804" t="str">
        <f t="shared" si="9"/>
        <v>MACAU</v>
      </c>
      <c r="K43" s="1537">
        <v>7</v>
      </c>
      <c r="M43" s="1403"/>
      <c r="N43" s="1404"/>
      <c r="O43" s="1404"/>
      <c r="P43" s="1405"/>
      <c r="Q43" s="1379"/>
      <c r="R43" s="1415"/>
      <c r="S43" s="433"/>
      <c r="X43" s="753">
        <f>X42+1</f>
        <v>40</v>
      </c>
      <c r="Y43" s="811">
        <f>C50+14</f>
        <v>44484</v>
      </c>
      <c r="Z43" s="780">
        <f t="shared" si="10"/>
        <v>0.85416666666666663</v>
      </c>
      <c r="AA43" s="754" t="str">
        <f t="shared" si="10"/>
        <v>Único</v>
      </c>
      <c r="AB43" s="786" t="str">
        <f>F51</f>
        <v>POTYGUAR</v>
      </c>
      <c r="AC43" s="756"/>
      <c r="AD43" s="756" t="s">
        <v>24</v>
      </c>
      <c r="AE43" s="757"/>
      <c r="AF43" s="758" t="str">
        <f>J51</f>
        <v>MACAU</v>
      </c>
    </row>
    <row r="44" spans="2:32" ht="15" customHeight="1" thickBot="1" x14ac:dyDescent="0.25">
      <c r="B44" s="753">
        <f t="shared" si="3"/>
        <v>29</v>
      </c>
      <c r="C44" s="936">
        <f>C43+9</f>
        <v>44428</v>
      </c>
      <c r="D44" s="1056">
        <f>D42</f>
        <v>0.875</v>
      </c>
      <c r="E44" s="754" t="str">
        <f t="shared" si="11"/>
        <v>2º</v>
      </c>
      <c r="F44" s="756" t="str">
        <f>F14</f>
        <v>PYTU</v>
      </c>
      <c r="G44" s="756"/>
      <c r="H44" s="756" t="s">
        <v>24</v>
      </c>
      <c r="I44" s="757"/>
      <c r="J44" s="805" t="str">
        <f>J14</f>
        <v>XAREU</v>
      </c>
      <c r="K44" s="1538"/>
      <c r="M44" s="1403"/>
      <c r="N44" s="1404"/>
      <c r="O44" s="1404"/>
      <c r="P44" s="1405"/>
      <c r="Q44" s="1379"/>
      <c r="R44" s="1415"/>
      <c r="S44" s="433"/>
      <c r="X44" s="759">
        <f>X43+1</f>
        <v>41</v>
      </c>
      <c r="Y44" s="815">
        <f>C51+14</f>
        <v>44489</v>
      </c>
      <c r="Z44" s="800">
        <f t="shared" si="10"/>
        <v>0.875</v>
      </c>
      <c r="AA44" s="760" t="str">
        <f t="shared" si="10"/>
        <v>2º</v>
      </c>
      <c r="AB44" s="762" t="str">
        <f>F50</f>
        <v>PYTU</v>
      </c>
      <c r="AC44" s="762"/>
      <c r="AD44" s="762" t="s">
        <v>24</v>
      </c>
      <c r="AE44" s="763"/>
      <c r="AF44" s="770" t="str">
        <f>J50</f>
        <v>VITÓRIA</v>
      </c>
    </row>
    <row r="45" spans="2:32" ht="15.75" customHeight="1" thickBot="1" x14ac:dyDescent="0.25">
      <c r="B45" s="759">
        <f t="shared" si="3"/>
        <v>30</v>
      </c>
      <c r="C45" s="937">
        <f>C44+5</f>
        <v>44433</v>
      </c>
      <c r="D45" s="1057">
        <f>D43</f>
        <v>0.8125</v>
      </c>
      <c r="E45" s="760" t="str">
        <f t="shared" si="11"/>
        <v>1º</v>
      </c>
      <c r="F45" s="769" t="str">
        <f>F13</f>
        <v>INDEPENDENTE</v>
      </c>
      <c r="G45" s="762"/>
      <c r="H45" s="762" t="s">
        <v>24</v>
      </c>
      <c r="I45" s="763"/>
      <c r="J45" s="806" t="str">
        <f>J13</f>
        <v>POTYGUAR</v>
      </c>
      <c r="K45" s="1539"/>
      <c r="M45" s="1403"/>
      <c r="N45" s="1404"/>
      <c r="O45" s="1404"/>
      <c r="P45" s="1405"/>
      <c r="Q45" s="1379"/>
      <c r="R45" s="1415"/>
      <c r="S45" s="433"/>
    </row>
    <row r="46" spans="2:32" x14ac:dyDescent="0.2">
      <c r="B46" s="746">
        <f t="shared" si="3"/>
        <v>31</v>
      </c>
      <c r="C46" s="918">
        <f>C45+9</f>
        <v>44442</v>
      </c>
      <c r="D46" s="1055">
        <f>D44</f>
        <v>0.875</v>
      </c>
      <c r="E46" s="747" t="str">
        <f t="shared" si="11"/>
        <v>2º</v>
      </c>
      <c r="F46" s="766" t="str">
        <f>F23</f>
        <v>XAREU</v>
      </c>
      <c r="G46" s="766"/>
      <c r="H46" s="749" t="s">
        <v>24</v>
      </c>
      <c r="I46" s="750"/>
      <c r="J46" s="807" t="str">
        <f>J23</f>
        <v>MACAU</v>
      </c>
      <c r="K46" s="1540">
        <v>8</v>
      </c>
      <c r="M46" s="1403"/>
      <c r="N46" s="1404"/>
      <c r="O46" s="1404"/>
      <c r="P46" s="1405"/>
      <c r="Q46" s="1379"/>
      <c r="R46" s="1415"/>
      <c r="S46" s="433"/>
      <c r="X46" s="779" t="s">
        <v>18</v>
      </c>
      <c r="Y46" s="779" t="s">
        <v>226</v>
      </c>
    </row>
    <row r="47" spans="2:32" ht="15" customHeight="1" x14ac:dyDescent="0.2">
      <c r="B47" s="753">
        <f t="shared" si="3"/>
        <v>32</v>
      </c>
      <c r="C47" s="936">
        <f>C46+5</f>
        <v>44447</v>
      </c>
      <c r="D47" s="1056">
        <f>N4</f>
        <v>0.85416666666666663</v>
      </c>
      <c r="E47" s="754" t="str">
        <f>O4</f>
        <v>Único</v>
      </c>
      <c r="F47" s="756" t="str">
        <f>F22</f>
        <v>INDEPENDENTE</v>
      </c>
      <c r="G47" s="756"/>
      <c r="H47" s="756" t="s">
        <v>24</v>
      </c>
      <c r="I47" s="757"/>
      <c r="J47" s="790" t="str">
        <f>J22</f>
        <v>PYTU</v>
      </c>
      <c r="K47" s="1541"/>
      <c r="M47" s="1403"/>
      <c r="N47" s="1404"/>
      <c r="O47" s="1404"/>
      <c r="P47" s="1405"/>
      <c r="Q47" s="1379"/>
      <c r="R47" s="1415"/>
      <c r="S47" s="433"/>
      <c r="X47" s="756" t="s">
        <v>20</v>
      </c>
      <c r="Y47" s="756" t="s">
        <v>225</v>
      </c>
    </row>
    <row r="48" spans="2:32" ht="15.75" customHeight="1" thickBot="1" x14ac:dyDescent="0.25">
      <c r="B48" s="759">
        <f t="shared" si="3"/>
        <v>33</v>
      </c>
      <c r="C48" s="937">
        <f>C47+9</f>
        <v>44456</v>
      </c>
      <c r="D48" s="1057">
        <f>D46</f>
        <v>0.875</v>
      </c>
      <c r="E48" s="760" t="str">
        <f t="shared" si="11"/>
        <v>2º</v>
      </c>
      <c r="F48" s="798" t="str">
        <f>F21</f>
        <v>VITÓRIA</v>
      </c>
      <c r="G48" s="798"/>
      <c r="H48" s="762" t="s">
        <v>24</v>
      </c>
      <c r="I48" s="763"/>
      <c r="J48" s="808" t="str">
        <f>J21</f>
        <v>POTYGUAR</v>
      </c>
      <c r="K48" s="1542"/>
      <c r="L48" s="765"/>
      <c r="M48" s="1375"/>
      <c r="N48" s="1376"/>
      <c r="O48" s="1376"/>
      <c r="P48" s="1377"/>
      <c r="Q48" s="1380"/>
      <c r="R48" s="1379"/>
      <c r="S48" s="433"/>
      <c r="X48" s="786" t="s">
        <v>319</v>
      </c>
      <c r="Y48" s="786" t="s">
        <v>342</v>
      </c>
    </row>
    <row r="49" spans="2:26" x14ac:dyDescent="0.2">
      <c r="B49" s="746">
        <f t="shared" si="3"/>
        <v>34</v>
      </c>
      <c r="C49" s="918">
        <f>C48+5</f>
        <v>44461</v>
      </c>
      <c r="D49" s="1055">
        <v>0.8125</v>
      </c>
      <c r="E49" s="747" t="s">
        <v>56</v>
      </c>
      <c r="F49" s="783" t="str">
        <f>F20</f>
        <v>INDEPENDENTE</v>
      </c>
      <c r="G49" s="783"/>
      <c r="H49" s="749" t="s">
        <v>24</v>
      </c>
      <c r="I49" s="750"/>
      <c r="J49" s="784" t="str">
        <f>J20</f>
        <v>XAREU</v>
      </c>
      <c r="K49" s="1537">
        <v>9</v>
      </c>
      <c r="L49" s="765"/>
      <c r="M49" s="1375"/>
      <c r="N49" s="1376"/>
      <c r="O49" s="1376"/>
      <c r="P49" s="1377"/>
      <c r="Q49" s="1380"/>
      <c r="R49" s="1379"/>
      <c r="S49" s="433"/>
      <c r="X49" s="788" t="s">
        <v>320</v>
      </c>
      <c r="Y49" s="788" t="s">
        <v>27</v>
      </c>
    </row>
    <row r="50" spans="2:26" ht="15" customHeight="1" x14ac:dyDescent="0.2">
      <c r="B50" s="753">
        <f t="shared" si="3"/>
        <v>35</v>
      </c>
      <c r="C50" s="936">
        <f>C49+9</f>
        <v>44470</v>
      </c>
      <c r="D50" s="1056">
        <v>0.85416666666666663</v>
      </c>
      <c r="E50" s="754" t="s">
        <v>315</v>
      </c>
      <c r="F50" s="756" t="str">
        <f>F18</f>
        <v>PYTU</v>
      </c>
      <c r="G50" s="756"/>
      <c r="H50" s="756" t="s">
        <v>24</v>
      </c>
      <c r="I50" s="757"/>
      <c r="J50" s="810" t="str">
        <f>J18</f>
        <v>VITÓRIA</v>
      </c>
      <c r="K50" s="1538"/>
      <c r="L50" s="765"/>
      <c r="M50" s="1375"/>
      <c r="N50" s="1376"/>
      <c r="O50" s="1376"/>
      <c r="P50" s="1377"/>
      <c r="Q50" s="1380"/>
      <c r="R50" s="1379"/>
      <c r="S50" s="433"/>
      <c r="X50" s="789" t="s">
        <v>321</v>
      </c>
      <c r="Y50" s="789" t="s">
        <v>224</v>
      </c>
    </row>
    <row r="51" spans="2:26" ht="15.75" customHeight="1" thickBot="1" x14ac:dyDescent="0.25">
      <c r="B51" s="812">
        <f t="shared" si="3"/>
        <v>36</v>
      </c>
      <c r="C51" s="937">
        <f>C50+5</f>
        <v>44475</v>
      </c>
      <c r="D51" s="1176">
        <v>0.85416666666666663</v>
      </c>
      <c r="E51" s="792" t="s">
        <v>315</v>
      </c>
      <c r="F51" s="813" t="str">
        <f>F19</f>
        <v>POTYGUAR</v>
      </c>
      <c r="G51" s="813"/>
      <c r="H51" s="793" t="s">
        <v>24</v>
      </c>
      <c r="I51" s="794"/>
      <c r="J51" s="814" t="str">
        <f>J19</f>
        <v>MACAU</v>
      </c>
      <c r="K51" s="1539"/>
      <c r="L51" s="765"/>
      <c r="M51" s="1375"/>
      <c r="N51" s="1376"/>
      <c r="O51" s="1376"/>
      <c r="P51" s="1377"/>
      <c r="Q51" s="1380"/>
      <c r="R51" s="1379"/>
      <c r="S51" s="433"/>
      <c r="X51" s="791" t="s">
        <v>322</v>
      </c>
      <c r="Y51" s="791" t="s">
        <v>12</v>
      </c>
    </row>
    <row r="52" spans="2:26" ht="13.5" thickBot="1" x14ac:dyDescent="0.25">
      <c r="B52" s="746">
        <f t="shared" si="3"/>
        <v>37</v>
      </c>
      <c r="C52" s="918">
        <f>C51+9</f>
        <v>44484</v>
      </c>
      <c r="D52" s="1055">
        <v>0.85416666666666663</v>
      </c>
      <c r="E52" s="747" t="s">
        <v>315</v>
      </c>
      <c r="F52" s="749" t="str">
        <f>F16</f>
        <v>VITÓRIA</v>
      </c>
      <c r="G52" s="749"/>
      <c r="H52" s="749" t="s">
        <v>24</v>
      </c>
      <c r="I52" s="750"/>
      <c r="J52" s="767" t="str">
        <f>J16</f>
        <v>XAREU</v>
      </c>
      <c r="K52" s="1540">
        <v>10</v>
      </c>
      <c r="L52" s="765"/>
      <c r="M52" s="1375"/>
      <c r="N52" s="1376"/>
      <c r="O52" s="1376"/>
      <c r="P52" s="1377"/>
      <c r="Q52" s="1380"/>
      <c r="R52" s="1379"/>
      <c r="S52" s="433"/>
    </row>
    <row r="53" spans="2:26" ht="15" customHeight="1" thickBot="1" x14ac:dyDescent="0.25">
      <c r="B53" s="753">
        <f t="shared" si="3"/>
        <v>38</v>
      </c>
      <c r="C53" s="936">
        <f>C52+5</f>
        <v>44489</v>
      </c>
      <c r="D53" s="1056">
        <v>0.85416666666666663</v>
      </c>
      <c r="E53" s="754" t="s">
        <v>315</v>
      </c>
      <c r="F53" s="786" t="str">
        <f>F17</f>
        <v>POTYGUAR</v>
      </c>
      <c r="G53" s="756"/>
      <c r="H53" s="756" t="s">
        <v>24</v>
      </c>
      <c r="I53" s="757"/>
      <c r="J53" s="790" t="str">
        <f>J17</f>
        <v>PYTU</v>
      </c>
      <c r="K53" s="1541"/>
      <c r="L53" s="765"/>
      <c r="M53" s="1375"/>
      <c r="N53" s="1376"/>
      <c r="O53" s="1376"/>
      <c r="P53" s="1377"/>
      <c r="Q53" s="1380"/>
      <c r="R53" s="1379"/>
      <c r="S53" s="433"/>
      <c r="X53" s="1522" t="s">
        <v>318</v>
      </c>
      <c r="Y53" s="1523"/>
      <c r="Z53" s="1524"/>
    </row>
    <row r="54" spans="2:26" ht="15.75" customHeight="1" thickBot="1" x14ac:dyDescent="0.25">
      <c r="B54" s="759">
        <f t="shared" si="3"/>
        <v>39</v>
      </c>
      <c r="C54" s="937">
        <f>C53+9</f>
        <v>44498</v>
      </c>
      <c r="D54" s="1186">
        <v>0.85416666666666663</v>
      </c>
      <c r="E54" s="914" t="s">
        <v>315</v>
      </c>
      <c r="F54" s="761" t="str">
        <f>F15</f>
        <v>INDEPENDENTE</v>
      </c>
      <c r="G54" s="762"/>
      <c r="H54" s="762" t="s">
        <v>24</v>
      </c>
      <c r="I54" s="763"/>
      <c r="J54" s="770" t="str">
        <f>J15</f>
        <v>MACAU</v>
      </c>
      <c r="K54" s="1542"/>
      <c r="L54" s="765"/>
      <c r="M54" s="1375"/>
      <c r="N54" s="1376"/>
      <c r="O54" s="1376"/>
      <c r="P54" s="1377"/>
      <c r="Q54" s="1380"/>
      <c r="R54" s="1379"/>
      <c r="S54" s="433"/>
      <c r="X54" s="4" t="s">
        <v>2</v>
      </c>
      <c r="Y54" s="925">
        <v>44243</v>
      </c>
      <c r="Z54" s="435"/>
    </row>
    <row r="55" spans="2:26" ht="15.75" customHeight="1" x14ac:dyDescent="0.2">
      <c r="B55" s="1671" t="s">
        <v>301</v>
      </c>
      <c r="C55" s="1672"/>
      <c r="D55" s="1672"/>
      <c r="E55" s="1672"/>
      <c r="F55" s="1672"/>
      <c r="G55" s="1672"/>
      <c r="H55" s="1672"/>
      <c r="I55" s="1672"/>
      <c r="J55" s="1672"/>
      <c r="K55" s="1673"/>
      <c r="L55" s="765"/>
      <c r="M55" s="863"/>
      <c r="N55" s="864"/>
      <c r="O55" s="864"/>
      <c r="P55" s="865"/>
      <c r="Q55" s="866"/>
      <c r="R55" s="867"/>
      <c r="S55" s="433"/>
      <c r="X55" s="7" t="s">
        <v>2</v>
      </c>
      <c r="Y55" s="913">
        <v>44244</v>
      </c>
      <c r="Z55" s="436"/>
    </row>
    <row r="56" spans="2:26" ht="15.75" customHeight="1" thickBot="1" x14ac:dyDescent="0.25">
      <c r="B56" s="1674"/>
      <c r="C56" s="1675"/>
      <c r="D56" s="1675"/>
      <c r="E56" s="1675"/>
      <c r="F56" s="1675"/>
      <c r="G56" s="1675"/>
      <c r="H56" s="1675"/>
      <c r="I56" s="1675"/>
      <c r="J56" s="1675"/>
      <c r="K56" s="1676"/>
      <c r="L56" s="765"/>
      <c r="M56" s="1375"/>
      <c r="N56" s="1376"/>
      <c r="O56" s="1376"/>
      <c r="P56" s="1377"/>
      <c r="Q56" s="1380"/>
      <c r="R56" s="1379"/>
      <c r="S56" s="433"/>
      <c r="X56" s="628" t="s">
        <v>323</v>
      </c>
      <c r="Y56" s="913">
        <v>44263</v>
      </c>
      <c r="Z56" s="853"/>
    </row>
    <row r="57" spans="2:26" x14ac:dyDescent="0.2">
      <c r="B57" s="746">
        <f>B54+1</f>
        <v>40</v>
      </c>
      <c r="C57" s="918">
        <f>C54+5</f>
        <v>44503</v>
      </c>
      <c r="D57" s="1055">
        <v>0.8125</v>
      </c>
      <c r="E57" s="747" t="s">
        <v>56</v>
      </c>
      <c r="F57" s="795" t="s">
        <v>279</v>
      </c>
      <c r="G57" s="749"/>
      <c r="H57" s="749" t="s">
        <v>24</v>
      </c>
      <c r="I57" s="750"/>
      <c r="J57" s="796" t="s">
        <v>280</v>
      </c>
      <c r="K57" s="1537" t="s">
        <v>300</v>
      </c>
      <c r="L57" s="765"/>
      <c r="M57" s="1375"/>
      <c r="N57" s="1376"/>
      <c r="O57" s="1376"/>
      <c r="P57" s="1377"/>
      <c r="Q57" s="1380"/>
      <c r="R57" s="1379"/>
      <c r="S57" s="433"/>
      <c r="X57" s="628" t="s">
        <v>6</v>
      </c>
      <c r="Y57" s="913">
        <v>44288</v>
      </c>
      <c r="Z57" s="853"/>
    </row>
    <row r="58" spans="2:26" ht="15" customHeight="1" x14ac:dyDescent="0.2">
      <c r="B58" s="753">
        <f>B57+1</f>
        <v>41</v>
      </c>
      <c r="C58" s="936">
        <f>C57</f>
        <v>44503</v>
      </c>
      <c r="D58" s="1056">
        <v>0.875</v>
      </c>
      <c r="E58" s="754" t="s">
        <v>57</v>
      </c>
      <c r="F58" s="789" t="s">
        <v>281</v>
      </c>
      <c r="G58" s="756"/>
      <c r="H58" s="756" t="s">
        <v>24</v>
      </c>
      <c r="I58" s="757"/>
      <c r="J58" s="797" t="s">
        <v>282</v>
      </c>
      <c r="K58" s="1538"/>
      <c r="L58" s="765"/>
      <c r="M58" s="1375"/>
      <c r="N58" s="1376"/>
      <c r="O58" s="1376"/>
      <c r="P58" s="1377"/>
      <c r="Q58" s="1380"/>
      <c r="R58" s="1379"/>
      <c r="S58" s="433"/>
      <c r="X58" s="7" t="s">
        <v>9</v>
      </c>
      <c r="Y58" s="913">
        <v>43942</v>
      </c>
      <c r="Z58" s="436"/>
    </row>
    <row r="59" spans="2:26" ht="15.75" customHeight="1" x14ac:dyDescent="0.2">
      <c r="B59" s="753">
        <f>B58+1</f>
        <v>42</v>
      </c>
      <c r="C59" s="936">
        <f>C57+7</f>
        <v>44510</v>
      </c>
      <c r="D59" s="1056">
        <v>0.79166666666666663</v>
      </c>
      <c r="E59" s="754" t="s">
        <v>56</v>
      </c>
      <c r="F59" s="789" t="s">
        <v>280</v>
      </c>
      <c r="G59" s="756"/>
      <c r="H59" s="756" t="s">
        <v>24</v>
      </c>
      <c r="I59" s="757"/>
      <c r="J59" s="797" t="s">
        <v>279</v>
      </c>
      <c r="K59" s="1538"/>
      <c r="L59" s="765"/>
      <c r="M59" s="1375"/>
      <c r="N59" s="1376"/>
      <c r="O59" s="1376"/>
      <c r="P59" s="1377"/>
      <c r="Q59" s="1380"/>
      <c r="R59" s="1379"/>
      <c r="S59" s="433"/>
      <c r="T59" s="742"/>
      <c r="U59" s="773"/>
      <c r="V59" s="816"/>
      <c r="X59" s="7" t="s">
        <v>13</v>
      </c>
      <c r="Y59" s="913">
        <v>43952</v>
      </c>
      <c r="Z59" s="436"/>
    </row>
    <row r="60" spans="2:26" ht="15" customHeight="1" thickBot="1" x14ac:dyDescent="0.25">
      <c r="B60" s="753">
        <f>B59+1</f>
        <v>43</v>
      </c>
      <c r="C60" s="936">
        <f>C59</f>
        <v>44510</v>
      </c>
      <c r="D60" s="1056">
        <v>0.875</v>
      </c>
      <c r="E60" s="754" t="s">
        <v>57</v>
      </c>
      <c r="F60" s="789" t="s">
        <v>282</v>
      </c>
      <c r="G60" s="756"/>
      <c r="H60" s="756" t="s">
        <v>24</v>
      </c>
      <c r="I60" s="757"/>
      <c r="J60" s="797" t="s">
        <v>281</v>
      </c>
      <c r="K60" s="1539"/>
      <c r="L60" s="765"/>
      <c r="M60" s="1375"/>
      <c r="N60" s="1376"/>
      <c r="O60" s="1376"/>
      <c r="P60" s="1377"/>
      <c r="Q60" s="1380"/>
      <c r="R60" s="1379"/>
      <c r="S60" s="433"/>
      <c r="T60" s="742"/>
      <c r="U60" s="773"/>
      <c r="V60" s="816"/>
      <c r="X60" s="7" t="s">
        <v>23</v>
      </c>
      <c r="Y60" s="913">
        <v>44325</v>
      </c>
      <c r="Z60" s="436"/>
    </row>
    <row r="61" spans="2:26" ht="15" customHeight="1" thickBot="1" x14ac:dyDescent="0.25">
      <c r="B61" s="1511" t="s">
        <v>283</v>
      </c>
      <c r="C61" s="1512"/>
      <c r="D61" s="1512"/>
      <c r="E61" s="1512"/>
      <c r="F61" s="1512"/>
      <c r="G61" s="1512"/>
      <c r="H61" s="1512"/>
      <c r="I61" s="1512"/>
      <c r="J61" s="1512"/>
      <c r="K61" s="1513"/>
      <c r="L61" s="765"/>
      <c r="M61" s="1375"/>
      <c r="N61" s="1376"/>
      <c r="O61" s="1376"/>
      <c r="P61" s="1377"/>
      <c r="Q61" s="1380"/>
      <c r="R61" s="1379"/>
      <c r="S61" s="433"/>
      <c r="T61" s="742"/>
      <c r="U61" s="773"/>
      <c r="V61" s="816"/>
      <c r="X61" s="7" t="s">
        <v>28</v>
      </c>
      <c r="Y61" s="913">
        <v>44350</v>
      </c>
      <c r="Z61" s="436"/>
    </row>
    <row r="62" spans="2:26" ht="15" customHeight="1" thickBot="1" x14ac:dyDescent="0.25">
      <c r="B62" s="515" t="s">
        <v>14</v>
      </c>
      <c r="C62" s="875" t="s">
        <v>15</v>
      </c>
      <c r="D62" s="875" t="s">
        <v>16</v>
      </c>
      <c r="E62" s="875" t="s">
        <v>17</v>
      </c>
      <c r="F62" s="875" t="s">
        <v>72</v>
      </c>
      <c r="G62" s="1670" t="s">
        <v>19</v>
      </c>
      <c r="H62" s="1670"/>
      <c r="I62" s="1670"/>
      <c r="J62" s="516" t="s">
        <v>72</v>
      </c>
      <c r="K62" s="308" t="s">
        <v>116</v>
      </c>
      <c r="L62" s="765"/>
      <c r="M62" s="1375"/>
      <c r="N62" s="1376"/>
      <c r="O62" s="1376"/>
      <c r="P62" s="1377"/>
      <c r="Q62" s="1380"/>
      <c r="R62" s="1379"/>
      <c r="S62" s="433"/>
      <c r="T62" s="742"/>
      <c r="U62" s="773"/>
      <c r="V62" s="816"/>
      <c r="X62" s="7" t="s">
        <v>30</v>
      </c>
      <c r="Y62" s="913">
        <v>44416</v>
      </c>
      <c r="Z62" s="436"/>
    </row>
    <row r="63" spans="2:26" ht="22.5" customHeight="1" x14ac:dyDescent="0.2">
      <c r="B63" s="1236">
        <f>B60+1</f>
        <v>44</v>
      </c>
      <c r="C63" s="1252">
        <f>C60+7</f>
        <v>44517</v>
      </c>
      <c r="D63" s="1253">
        <v>0.8125</v>
      </c>
      <c r="E63" s="1253" t="s">
        <v>56</v>
      </c>
      <c r="F63" s="1238" t="s">
        <v>205</v>
      </c>
      <c r="G63" s="889"/>
      <c r="H63" s="892" t="s">
        <v>24</v>
      </c>
      <c r="I63" s="889"/>
      <c r="J63" s="1245" t="s">
        <v>275</v>
      </c>
      <c r="K63" s="1666" t="s">
        <v>277</v>
      </c>
      <c r="L63" s="765"/>
      <c r="M63" s="1375"/>
      <c r="N63" s="1376"/>
      <c r="O63" s="1376"/>
      <c r="P63" s="1377"/>
      <c r="Q63" s="1380"/>
      <c r="R63" s="1379"/>
      <c r="S63" s="433"/>
      <c r="T63" s="742"/>
      <c r="U63" s="773"/>
      <c r="V63" s="816"/>
      <c r="X63" s="7" t="s">
        <v>31</v>
      </c>
      <c r="Y63" s="913">
        <v>44446</v>
      </c>
      <c r="Z63" s="436"/>
    </row>
    <row r="64" spans="2:26" ht="24" customHeight="1" thickBot="1" x14ac:dyDescent="0.25">
      <c r="B64" s="1242">
        <f>B63+1</f>
        <v>45</v>
      </c>
      <c r="C64" s="1243">
        <f>C63</f>
        <v>44517</v>
      </c>
      <c r="D64" s="1254">
        <v>0.875</v>
      </c>
      <c r="E64" s="1254" t="s">
        <v>57</v>
      </c>
      <c r="F64" s="1244" t="s">
        <v>208</v>
      </c>
      <c r="G64" s="891"/>
      <c r="H64" s="894" t="s">
        <v>24</v>
      </c>
      <c r="I64" s="891"/>
      <c r="J64" s="1247" t="s">
        <v>276</v>
      </c>
      <c r="K64" s="1667"/>
      <c r="L64" s="765"/>
      <c r="M64" s="1375"/>
      <c r="N64" s="1376"/>
      <c r="O64" s="1376"/>
      <c r="P64" s="1377"/>
      <c r="Q64" s="1380"/>
      <c r="R64" s="1379"/>
      <c r="S64" s="433"/>
      <c r="T64" s="742"/>
      <c r="U64" s="773"/>
      <c r="V64" s="816"/>
      <c r="X64" s="7" t="s">
        <v>34</v>
      </c>
      <c r="Y64" s="913">
        <v>44481</v>
      </c>
      <c r="Z64" s="436"/>
    </row>
    <row r="65" spans="2:34" ht="24" customHeight="1" x14ac:dyDescent="0.2">
      <c r="B65" s="1236">
        <f>B64+1</f>
        <v>46</v>
      </c>
      <c r="C65" s="1252">
        <f>C63+7</f>
        <v>44524</v>
      </c>
      <c r="D65" s="1253">
        <v>0.8125</v>
      </c>
      <c r="E65" s="1253" t="s">
        <v>56</v>
      </c>
      <c r="F65" s="1238" t="s">
        <v>275</v>
      </c>
      <c r="G65" s="889"/>
      <c r="H65" s="892" t="s">
        <v>24</v>
      </c>
      <c r="I65" s="889"/>
      <c r="J65" s="1245" t="s">
        <v>205</v>
      </c>
      <c r="K65" s="1668"/>
      <c r="L65" s="765"/>
      <c r="M65" s="1375"/>
      <c r="N65" s="1376"/>
      <c r="O65" s="1376"/>
      <c r="P65" s="1377"/>
      <c r="Q65" s="1380"/>
      <c r="R65" s="1379"/>
      <c r="S65" s="433"/>
      <c r="T65" s="742"/>
      <c r="U65" s="773"/>
      <c r="V65" s="816"/>
      <c r="X65" s="7" t="s">
        <v>37</v>
      </c>
      <c r="Y65" s="913">
        <v>44502</v>
      </c>
      <c r="Z65" s="436"/>
    </row>
    <row r="66" spans="2:34" ht="24" customHeight="1" thickBot="1" x14ac:dyDescent="0.25">
      <c r="B66" s="1242">
        <f>B65+1</f>
        <v>47</v>
      </c>
      <c r="C66" s="1243">
        <f>C64+7</f>
        <v>44524</v>
      </c>
      <c r="D66" s="1254">
        <v>0.875</v>
      </c>
      <c r="E66" s="1254" t="s">
        <v>57</v>
      </c>
      <c r="F66" s="1244" t="s">
        <v>276</v>
      </c>
      <c r="G66" s="891"/>
      <c r="H66" s="894" t="s">
        <v>24</v>
      </c>
      <c r="I66" s="891"/>
      <c r="J66" s="1247" t="s">
        <v>208</v>
      </c>
      <c r="K66" s="1669"/>
      <c r="L66" s="765"/>
      <c r="M66" s="1375"/>
      <c r="N66" s="1376"/>
      <c r="O66" s="1376"/>
      <c r="P66" s="1377"/>
      <c r="Q66" s="1380"/>
      <c r="R66" s="1379"/>
      <c r="S66" s="433"/>
      <c r="T66" s="742"/>
      <c r="U66" s="773"/>
      <c r="V66" s="816"/>
      <c r="X66" s="7" t="s">
        <v>39</v>
      </c>
      <c r="Y66" s="913">
        <v>44515</v>
      </c>
      <c r="Z66" s="436"/>
    </row>
    <row r="67" spans="2:34" ht="15" customHeight="1" thickBot="1" x14ac:dyDescent="0.25">
      <c r="B67" s="1661" t="s">
        <v>278</v>
      </c>
      <c r="C67" s="1662"/>
      <c r="D67" s="1662"/>
      <c r="E67" s="1662"/>
      <c r="F67" s="1662"/>
      <c r="G67" s="1662"/>
      <c r="H67" s="1662"/>
      <c r="I67" s="1662"/>
      <c r="J67" s="1662"/>
      <c r="K67" s="1663"/>
      <c r="L67" s="765"/>
      <c r="M67" s="1375"/>
      <c r="N67" s="1376"/>
      <c r="O67" s="1376"/>
      <c r="P67" s="1377"/>
      <c r="Q67" s="1380"/>
      <c r="R67" s="1379"/>
      <c r="S67" s="433"/>
      <c r="T67" s="742"/>
      <c r="U67" s="773"/>
      <c r="V67" s="816"/>
      <c r="X67" s="7" t="s">
        <v>40</v>
      </c>
      <c r="Y67" s="913">
        <v>44521</v>
      </c>
      <c r="Z67" s="436"/>
    </row>
    <row r="68" spans="2:34" ht="23.25" customHeight="1" thickBot="1" x14ac:dyDescent="0.25">
      <c r="B68" s="1248">
        <f>B66+1</f>
        <v>48</v>
      </c>
      <c r="C68" s="1255">
        <f>C66+7</f>
        <v>44531</v>
      </c>
      <c r="D68" s="1249">
        <v>0.85416666666666663</v>
      </c>
      <c r="E68" s="1249" t="s">
        <v>315</v>
      </c>
      <c r="F68" s="1250" t="s">
        <v>306</v>
      </c>
      <c r="G68" s="1179"/>
      <c r="H68" s="1180" t="s">
        <v>24</v>
      </c>
      <c r="I68" s="1179"/>
      <c r="J68" s="1256" t="s">
        <v>307</v>
      </c>
      <c r="K68" s="1251" t="s">
        <v>126</v>
      </c>
      <c r="L68" s="765"/>
      <c r="M68" s="1375"/>
      <c r="N68" s="1376"/>
      <c r="O68" s="1376"/>
      <c r="P68" s="1377"/>
      <c r="Q68" s="1380"/>
      <c r="R68" s="1379"/>
      <c r="S68" s="433"/>
      <c r="T68" s="742"/>
      <c r="U68" s="773"/>
      <c r="V68" s="816"/>
      <c r="X68" s="7" t="s">
        <v>42</v>
      </c>
      <c r="Y68" s="913">
        <v>44533</v>
      </c>
      <c r="Z68" s="436"/>
      <c r="AA68" s="852"/>
      <c r="AB68" s="852"/>
      <c r="AC68" s="852"/>
      <c r="AD68" s="852"/>
      <c r="AE68" s="852"/>
      <c r="AH68" s="817"/>
    </row>
    <row r="69" spans="2:34" ht="15.75" customHeight="1" thickBot="1" x14ac:dyDescent="0.25">
      <c r="B69" s="1664" t="s">
        <v>249</v>
      </c>
      <c r="C69" s="1665"/>
      <c r="D69" s="1665"/>
      <c r="E69" s="1665"/>
      <c r="F69" s="1665"/>
      <c r="G69" s="1665"/>
      <c r="H69" s="1665"/>
      <c r="I69" s="1665"/>
      <c r="J69" s="1665"/>
      <c r="K69" s="1476"/>
      <c r="L69" s="765"/>
      <c r="M69" s="1375"/>
      <c r="N69" s="1376"/>
      <c r="O69" s="1376"/>
      <c r="P69" s="1377"/>
      <c r="Q69" s="1380"/>
      <c r="R69" s="1379"/>
      <c r="S69" s="433"/>
      <c r="T69" s="742"/>
      <c r="U69" s="773"/>
      <c r="V69" s="816"/>
      <c r="X69" s="53" t="s">
        <v>45</v>
      </c>
      <c r="Y69" s="962">
        <v>44555</v>
      </c>
      <c r="Z69" s="437"/>
      <c r="AA69" s="852"/>
      <c r="AB69" s="852"/>
      <c r="AC69" s="852"/>
      <c r="AD69" s="852"/>
      <c r="AE69" s="852"/>
    </row>
    <row r="70" spans="2:34" ht="21" customHeight="1" thickBot="1" x14ac:dyDescent="0.25">
      <c r="B70" s="1257">
        <f>B68+1</f>
        <v>49</v>
      </c>
      <c r="C70" s="1252">
        <f>C68+7</f>
        <v>44538</v>
      </c>
      <c r="D70" s="1258">
        <v>0.85416666666666663</v>
      </c>
      <c r="E70" s="1258" t="str">
        <f>E68</f>
        <v>Único</v>
      </c>
      <c r="F70" s="1259" t="s">
        <v>250</v>
      </c>
      <c r="G70" s="1179"/>
      <c r="H70" s="1180" t="s">
        <v>24</v>
      </c>
      <c r="I70" s="1179"/>
      <c r="J70" s="1260" t="s">
        <v>251</v>
      </c>
      <c r="K70" s="1261" t="s">
        <v>252</v>
      </c>
      <c r="L70" s="765"/>
      <c r="M70" s="1375"/>
      <c r="N70" s="1376"/>
      <c r="O70" s="1376"/>
      <c r="P70" s="1377"/>
      <c r="Q70" s="1380"/>
      <c r="R70" s="1379"/>
      <c r="S70" s="433"/>
      <c r="T70" s="742"/>
      <c r="U70" s="773"/>
      <c r="V70" s="816"/>
      <c r="X70" s="553"/>
      <c r="Y70" s="620"/>
      <c r="Z70" s="961"/>
      <c r="AA70" s="852"/>
      <c r="AB70" s="852"/>
      <c r="AC70" s="852"/>
      <c r="AD70" s="852"/>
      <c r="AE70" s="852"/>
    </row>
    <row r="71" spans="2:34" ht="13.5" thickBot="1" x14ac:dyDescent="0.25">
      <c r="B71" s="1438"/>
      <c r="C71" s="1438"/>
      <c r="D71" s="1438"/>
      <c r="E71" s="1438"/>
      <c r="F71" s="1438"/>
      <c r="G71" s="1438"/>
      <c r="H71" s="1438"/>
      <c r="I71" s="1438"/>
      <c r="J71" s="1438"/>
      <c r="K71" s="1438"/>
      <c r="L71" s="765"/>
      <c r="M71" s="1375"/>
      <c r="N71" s="1376"/>
      <c r="O71" s="1376"/>
      <c r="P71" s="1377"/>
      <c r="Q71" s="1380"/>
      <c r="R71" s="1379"/>
      <c r="S71" s="433"/>
      <c r="T71" s="742"/>
      <c r="U71" s="773"/>
      <c r="V71" s="816"/>
      <c r="X71" s="852"/>
      <c r="Y71" s="852"/>
      <c r="Z71" s="852"/>
      <c r="AA71" s="852"/>
      <c r="AB71" s="852"/>
      <c r="AC71" s="852"/>
      <c r="AD71" s="852"/>
      <c r="AE71" s="852"/>
    </row>
    <row r="72" spans="2:34" ht="15.75" thickBot="1" x14ac:dyDescent="0.3">
      <c r="B72" s="1439" t="s">
        <v>92</v>
      </c>
      <c r="C72" s="1440"/>
      <c r="D72" s="1440"/>
      <c r="E72" s="1440"/>
      <c r="F72" s="1440"/>
      <c r="G72" s="1440"/>
      <c r="H72" s="1440"/>
      <c r="I72" s="1440"/>
      <c r="J72" s="1440"/>
      <c r="K72" s="1441"/>
      <c r="L72" s="765"/>
      <c r="M72" s="1375"/>
      <c r="N72" s="1376"/>
      <c r="O72" s="1376"/>
      <c r="P72" s="1377"/>
      <c r="Q72" s="1380"/>
      <c r="R72" s="1379"/>
      <c r="S72" s="433"/>
      <c r="T72" s="742"/>
      <c r="U72" s="773"/>
      <c r="V72" s="816"/>
      <c r="X72" s="1654" t="s">
        <v>33</v>
      </c>
      <c r="Y72" s="1655"/>
      <c r="Z72" s="1656"/>
      <c r="AA72" s="852"/>
      <c r="AB72" s="852"/>
      <c r="AC72" s="852"/>
      <c r="AD72" s="852"/>
      <c r="AE72" s="852"/>
    </row>
    <row r="73" spans="2:34" ht="15.75" thickBot="1" x14ac:dyDescent="0.3">
      <c r="B73" s="208" t="s">
        <v>93</v>
      </c>
      <c r="C73" s="209"/>
      <c r="D73" s="591"/>
      <c r="E73" s="210"/>
      <c r="F73" s="210"/>
      <c r="G73" s="210"/>
      <c r="H73" s="210"/>
      <c r="I73" s="210"/>
      <c r="J73" s="210"/>
      <c r="K73" s="211"/>
      <c r="L73" s="765"/>
      <c r="M73" s="1375"/>
      <c r="N73" s="1376"/>
      <c r="O73" s="1376"/>
      <c r="P73" s="1377"/>
      <c r="Q73" s="1380"/>
      <c r="R73" s="1379"/>
      <c r="S73" s="433"/>
      <c r="T73" s="742"/>
      <c r="U73" s="773"/>
      <c r="V73" s="816"/>
      <c r="X73" s="879">
        <v>43890</v>
      </c>
      <c r="Y73" s="881" t="s">
        <v>74</v>
      </c>
      <c r="Z73" s="518">
        <v>0.35416666666666669</v>
      </c>
      <c r="AA73" s="852"/>
      <c r="AB73" s="852"/>
      <c r="AC73" s="852"/>
      <c r="AD73" s="852"/>
      <c r="AE73" s="852"/>
    </row>
    <row r="74" spans="2:34" ht="15.75" thickBot="1" x14ac:dyDescent="0.3">
      <c r="B74" s="212" t="s">
        <v>94</v>
      </c>
      <c r="C74" s="213"/>
      <c r="D74" s="214"/>
      <c r="E74" s="215"/>
      <c r="F74" s="215"/>
      <c r="G74" s="215"/>
      <c r="H74" s="215"/>
      <c r="I74" s="215"/>
      <c r="J74" s="215"/>
      <c r="K74" s="216"/>
      <c r="L74" s="765"/>
      <c r="M74" s="1375"/>
      <c r="N74" s="1376"/>
      <c r="O74" s="1376"/>
      <c r="P74" s="1377"/>
      <c r="Q74" s="1380"/>
      <c r="R74" s="1379"/>
      <c r="S74" s="433"/>
      <c r="T74" s="742"/>
      <c r="U74" s="773"/>
      <c r="V74" s="816"/>
      <c r="X74" s="879">
        <v>43891</v>
      </c>
      <c r="Y74" s="881" t="s">
        <v>32</v>
      </c>
      <c r="Z74" s="518">
        <v>0.32291666666666669</v>
      </c>
      <c r="AA74" s="852"/>
      <c r="AB74" s="852"/>
      <c r="AC74" s="852"/>
      <c r="AD74" s="852"/>
      <c r="AE74" s="852"/>
    </row>
    <row r="75" spans="2:34" ht="15.75" thickBot="1" x14ac:dyDescent="0.3">
      <c r="B75" s="217" t="s">
        <v>95</v>
      </c>
      <c r="C75" s="218"/>
      <c r="D75" s="219"/>
      <c r="E75" s="220"/>
      <c r="F75" s="220"/>
      <c r="G75" s="220"/>
      <c r="H75" s="220"/>
      <c r="I75" s="220"/>
      <c r="J75" s="220"/>
      <c r="K75" s="221"/>
      <c r="L75" s="765"/>
      <c r="M75" s="1375"/>
      <c r="N75" s="1376"/>
      <c r="O75" s="1376"/>
      <c r="P75" s="1377"/>
      <c r="Q75" s="1380"/>
      <c r="R75" s="1379"/>
      <c r="S75" s="433"/>
      <c r="T75" s="742"/>
      <c r="U75" s="773"/>
      <c r="V75" s="816"/>
      <c r="X75" s="879">
        <v>43891</v>
      </c>
      <c r="Y75" s="881" t="s">
        <v>47</v>
      </c>
      <c r="Z75" s="517">
        <v>0.3888888888888889</v>
      </c>
      <c r="AA75" s="852"/>
      <c r="AB75" s="852"/>
      <c r="AC75" s="852"/>
      <c r="AD75" s="852"/>
      <c r="AE75" s="852"/>
    </row>
    <row r="76" spans="2:34" ht="15.75" thickBot="1" x14ac:dyDescent="0.3">
      <c r="B76" s="222" t="s">
        <v>96</v>
      </c>
      <c r="C76" s="223"/>
      <c r="D76" s="224"/>
      <c r="E76" s="225"/>
      <c r="F76" s="225"/>
      <c r="G76" s="225"/>
      <c r="H76" s="225"/>
      <c r="I76" s="225"/>
      <c r="J76" s="225"/>
      <c r="K76" s="226"/>
      <c r="L76" s="765"/>
      <c r="M76" s="1375"/>
      <c r="N76" s="1376"/>
      <c r="O76" s="1376"/>
      <c r="P76" s="1377"/>
      <c r="Q76" s="1380"/>
      <c r="R76" s="1379"/>
      <c r="S76" s="433"/>
      <c r="T76" s="742"/>
      <c r="U76" s="773"/>
      <c r="V76" s="816"/>
      <c r="X76" s="879"/>
      <c r="Y76" s="881"/>
      <c r="Z76" s="517"/>
      <c r="AA76" s="852"/>
      <c r="AB76" s="852"/>
      <c r="AC76" s="852"/>
      <c r="AD76" s="852"/>
      <c r="AE76" s="852"/>
    </row>
    <row r="77" spans="2:34" ht="15.75" thickBot="1" x14ac:dyDescent="0.3">
      <c r="B77" s="227" t="s">
        <v>97</v>
      </c>
      <c r="C77" s="228"/>
      <c r="D77" s="1435"/>
      <c r="E77" s="1436"/>
      <c r="F77" s="1436"/>
      <c r="G77" s="1436"/>
      <c r="H77" s="1436"/>
      <c r="I77" s="1436"/>
      <c r="J77" s="1436"/>
      <c r="K77" s="1437"/>
      <c r="L77" s="765"/>
      <c r="M77" s="1375"/>
      <c r="N77" s="1376"/>
      <c r="O77" s="1376"/>
      <c r="P77" s="1377"/>
      <c r="Q77" s="1380"/>
      <c r="R77" s="1379"/>
      <c r="S77" s="433"/>
      <c r="T77" s="742"/>
      <c r="U77" s="773"/>
      <c r="V77" s="816"/>
      <c r="X77" s="852"/>
      <c r="Y77" s="852"/>
      <c r="Z77" s="852"/>
      <c r="AA77" s="852"/>
      <c r="AB77" s="852"/>
      <c r="AC77" s="852"/>
      <c r="AD77" s="852"/>
      <c r="AE77" s="852"/>
    </row>
    <row r="78" spans="2:34" ht="13.5" thickBot="1" x14ac:dyDescent="0.25">
      <c r="C78" s="819"/>
      <c r="D78" s="742"/>
      <c r="E78" s="820"/>
      <c r="H78" s="821"/>
      <c r="I78" s="821"/>
      <c r="J78" s="742"/>
      <c r="M78" s="1375"/>
      <c r="N78" s="1376"/>
      <c r="O78" s="1376"/>
      <c r="P78" s="1377"/>
      <c r="Q78" s="1380"/>
      <c r="R78" s="1379"/>
      <c r="S78" s="433"/>
      <c r="X78" s="852"/>
      <c r="Y78" s="852"/>
      <c r="Z78" s="852"/>
      <c r="AA78" s="852"/>
      <c r="AB78" s="852"/>
      <c r="AC78" s="852"/>
      <c r="AD78" s="852"/>
      <c r="AE78" s="852"/>
    </row>
    <row r="79" spans="2:34" ht="15.75" x14ac:dyDescent="0.25">
      <c r="B79" s="1429" t="s">
        <v>308</v>
      </c>
      <c r="C79" s="1430"/>
      <c r="D79" s="1430"/>
      <c r="E79" s="1430"/>
      <c r="F79" s="1430"/>
      <c r="G79" s="1430"/>
      <c r="H79" s="1430"/>
      <c r="I79" s="1430"/>
      <c r="J79" s="1430"/>
      <c r="K79" s="1431"/>
      <c r="M79" s="1375"/>
      <c r="N79" s="1376"/>
      <c r="O79" s="1376"/>
      <c r="P79" s="1377"/>
      <c r="Q79" s="1380"/>
      <c r="R79" s="1379"/>
      <c r="S79" s="433"/>
      <c r="X79" s="852"/>
      <c r="Y79" s="852"/>
      <c r="Z79" s="852"/>
      <c r="AA79" s="852"/>
      <c r="AB79" s="852"/>
      <c r="AC79" s="852"/>
      <c r="AD79" s="852"/>
      <c r="AE79" s="852"/>
    </row>
    <row r="80" spans="2:34" ht="15.75" x14ac:dyDescent="0.25">
      <c r="B80" s="1432" t="s">
        <v>336</v>
      </c>
      <c r="C80" s="1433"/>
      <c r="D80" s="1433"/>
      <c r="E80" s="1433"/>
      <c r="F80" s="1433"/>
      <c r="G80" s="1433"/>
      <c r="H80" s="1433"/>
      <c r="I80" s="1433"/>
      <c r="J80" s="1433"/>
      <c r="K80" s="1434"/>
      <c r="L80" s="822"/>
      <c r="M80" s="1403"/>
      <c r="N80" s="1404"/>
      <c r="O80" s="1404"/>
      <c r="P80" s="1405"/>
      <c r="Q80" s="1379"/>
      <c r="R80" s="1415"/>
      <c r="S80" s="433"/>
      <c r="X80" s="852"/>
      <c r="Y80" s="852"/>
      <c r="Z80" s="852"/>
      <c r="AA80" s="852"/>
      <c r="AB80" s="852"/>
      <c r="AC80" s="852"/>
      <c r="AD80" s="852"/>
      <c r="AE80" s="852"/>
    </row>
    <row r="81" spans="2:31" x14ac:dyDescent="0.2">
      <c r="B81" s="1400"/>
      <c r="C81" s="1401"/>
      <c r="D81" s="1401"/>
      <c r="E81" s="1401"/>
      <c r="F81" s="1401"/>
      <c r="G81" s="1401"/>
      <c r="H81" s="1401"/>
      <c r="I81" s="1401"/>
      <c r="J81" s="1401"/>
      <c r="K81" s="1402"/>
      <c r="L81" s="822"/>
      <c r="M81" s="1403"/>
      <c r="N81" s="1404"/>
      <c r="O81" s="1404"/>
      <c r="P81" s="1405"/>
      <c r="Q81" s="1379"/>
      <c r="R81" s="1415"/>
      <c r="S81" s="433"/>
      <c r="X81" s="852"/>
      <c r="Y81" s="852"/>
      <c r="Z81" s="852"/>
      <c r="AA81" s="852"/>
      <c r="AB81" s="852"/>
      <c r="AC81" s="852"/>
      <c r="AD81" s="852"/>
      <c r="AE81" s="852"/>
    </row>
    <row r="82" spans="2:31" ht="22.5" customHeight="1" x14ac:dyDescent="0.2">
      <c r="B82" s="753"/>
      <c r="C82" s="1426" t="s">
        <v>254</v>
      </c>
      <c r="D82" s="1427"/>
      <c r="E82" s="1427"/>
      <c r="F82" s="1427"/>
      <c r="G82" s="1427"/>
      <c r="H82" s="1427"/>
      <c r="I82" s="1427"/>
      <c r="J82" s="1427"/>
      <c r="K82" s="1428"/>
      <c r="M82" s="1403"/>
      <c r="N82" s="1404"/>
      <c r="O82" s="1404"/>
      <c r="P82" s="1405"/>
      <c r="Q82" s="1379"/>
      <c r="R82" s="1415"/>
      <c r="S82" s="433"/>
      <c r="X82" s="880"/>
      <c r="Y82" s="880"/>
      <c r="Z82" s="880"/>
      <c r="AA82" s="823"/>
      <c r="AB82" s="823"/>
      <c r="AC82" s="823"/>
    </row>
    <row r="83" spans="2:31" ht="19.5" customHeight="1" x14ac:dyDescent="0.2">
      <c r="B83" s="824" t="s">
        <v>255</v>
      </c>
      <c r="C83" s="1381" t="s">
        <v>256</v>
      </c>
      <c r="D83" s="1381"/>
      <c r="E83" s="1381"/>
      <c r="F83" s="1381"/>
      <c r="G83" s="1381"/>
      <c r="H83" s="1381"/>
      <c r="I83" s="1381"/>
      <c r="J83" s="1381"/>
      <c r="K83" s="1382"/>
      <c r="L83" s="822"/>
      <c r="M83" s="1403"/>
      <c r="N83" s="1404"/>
      <c r="O83" s="1404"/>
      <c r="P83" s="1405"/>
      <c r="Q83" s="1379"/>
      <c r="R83" s="1415"/>
      <c r="S83" s="433"/>
      <c r="X83" s="849"/>
      <c r="Y83" s="850"/>
      <c r="Z83" s="851"/>
      <c r="AA83" s="823"/>
      <c r="AB83" s="823"/>
      <c r="AC83" s="823"/>
    </row>
    <row r="84" spans="2:31" ht="15.75" x14ac:dyDescent="0.2">
      <c r="B84" s="825" t="s">
        <v>257</v>
      </c>
      <c r="C84" s="1424" t="s">
        <v>284</v>
      </c>
      <c r="D84" s="1424"/>
      <c r="E84" s="1424"/>
      <c r="F84" s="1424"/>
      <c r="G84" s="1424"/>
      <c r="H84" s="1424"/>
      <c r="I84" s="1424"/>
      <c r="J84" s="1424"/>
      <c r="K84" s="1425"/>
      <c r="M84" s="1403"/>
      <c r="N84" s="1404"/>
      <c r="O84" s="1404"/>
      <c r="P84" s="1405"/>
      <c r="Q84" s="1379"/>
      <c r="R84" s="1415"/>
      <c r="S84" s="433"/>
      <c r="X84" s="849"/>
      <c r="Y84" s="850"/>
      <c r="Z84" s="851"/>
      <c r="AA84" s="823"/>
      <c r="AB84" s="823"/>
      <c r="AC84" s="823"/>
    </row>
    <row r="85" spans="2:31" ht="15.75" customHeight="1" x14ac:dyDescent="0.2">
      <c r="B85" s="1485" t="s">
        <v>296</v>
      </c>
      <c r="C85" s="1413"/>
      <c r="D85" s="1413"/>
      <c r="E85" s="1413"/>
      <c r="F85" s="1413"/>
      <c r="G85" s="1413"/>
      <c r="H85" s="1413"/>
      <c r="I85" s="1413"/>
      <c r="J85" s="1413"/>
      <c r="K85" s="1414"/>
      <c r="M85" s="1403"/>
      <c r="N85" s="1404"/>
      <c r="O85" s="1404"/>
      <c r="P85" s="1405"/>
      <c r="Q85" s="1379"/>
      <c r="R85" s="1415"/>
      <c r="S85" s="433"/>
      <c r="X85" s="849"/>
      <c r="Y85" s="850"/>
      <c r="Z85" s="851"/>
      <c r="AA85" s="823"/>
      <c r="AB85" s="823"/>
      <c r="AC85" s="823"/>
    </row>
    <row r="86" spans="2:31" ht="15.75" x14ac:dyDescent="0.2">
      <c r="B86" s="1483" t="s">
        <v>261</v>
      </c>
      <c r="C86" s="1398" t="s">
        <v>297</v>
      </c>
      <c r="D86" s="1398"/>
      <c r="E86" s="1398"/>
      <c r="F86" s="1398"/>
      <c r="G86" s="1398"/>
      <c r="H86" s="1398"/>
      <c r="I86" s="1398"/>
      <c r="J86" s="1398"/>
      <c r="K86" s="1399"/>
      <c r="M86" s="1403"/>
      <c r="N86" s="1404"/>
      <c r="O86" s="1404"/>
      <c r="P86" s="1405"/>
      <c r="Q86" s="1379"/>
      <c r="R86" s="1415"/>
      <c r="S86" s="433"/>
      <c r="X86" s="849"/>
      <c r="Y86" s="850"/>
      <c r="Z86" s="851"/>
      <c r="AA86" s="823"/>
      <c r="AB86" s="823"/>
      <c r="AC86" s="823"/>
    </row>
    <row r="87" spans="2:31" ht="15.75" customHeight="1" x14ac:dyDescent="0.2">
      <c r="B87" s="1484"/>
      <c r="C87" s="1422" t="s">
        <v>292</v>
      </c>
      <c r="D87" s="1422"/>
      <c r="E87" s="1422"/>
      <c r="F87" s="1422"/>
      <c r="G87" s="1422"/>
      <c r="H87" s="1422"/>
      <c r="I87" s="1422"/>
      <c r="J87" s="1422"/>
      <c r="K87" s="1423"/>
      <c r="M87" s="1403"/>
      <c r="N87" s="1404"/>
      <c r="O87" s="1404"/>
      <c r="P87" s="1405"/>
      <c r="Q87" s="1379"/>
      <c r="R87" s="1415"/>
      <c r="S87" s="433"/>
      <c r="X87" s="849"/>
      <c r="Y87" s="850"/>
      <c r="Z87" s="851"/>
      <c r="AA87" s="823"/>
      <c r="AB87" s="823"/>
      <c r="AC87" s="823"/>
    </row>
    <row r="88" spans="2:31" x14ac:dyDescent="0.2">
      <c r="B88" s="1400"/>
      <c r="C88" s="1401"/>
      <c r="D88" s="1401"/>
      <c r="E88" s="1401"/>
      <c r="F88" s="1401"/>
      <c r="G88" s="1401"/>
      <c r="H88" s="1401"/>
      <c r="I88" s="1401"/>
      <c r="J88" s="1401"/>
      <c r="K88" s="1402"/>
      <c r="M88" s="1403"/>
      <c r="N88" s="1404"/>
      <c r="O88" s="1404"/>
      <c r="P88" s="1405"/>
      <c r="Q88" s="1379"/>
      <c r="R88" s="1415"/>
      <c r="S88" s="433"/>
      <c r="X88" s="849"/>
      <c r="Y88" s="850"/>
      <c r="Z88" s="851"/>
      <c r="AA88" s="823"/>
      <c r="AB88" s="823"/>
      <c r="AC88" s="823"/>
    </row>
    <row r="89" spans="2:31" ht="15.75" x14ac:dyDescent="0.2">
      <c r="B89" s="824" t="s">
        <v>258</v>
      </c>
      <c r="C89" s="1381" t="s">
        <v>285</v>
      </c>
      <c r="D89" s="1381"/>
      <c r="E89" s="1381"/>
      <c r="F89" s="1381"/>
      <c r="G89" s="1381"/>
      <c r="H89" s="1381"/>
      <c r="I89" s="1381"/>
      <c r="J89" s="1381"/>
      <c r="K89" s="1382"/>
      <c r="M89" s="1403"/>
      <c r="N89" s="1404"/>
      <c r="O89" s="1404"/>
      <c r="P89" s="1405"/>
      <c r="Q89" s="1379"/>
      <c r="R89" s="1415"/>
      <c r="S89" s="433"/>
      <c r="X89" s="849"/>
      <c r="Y89" s="850"/>
      <c r="Z89" s="851"/>
      <c r="AA89" s="823"/>
      <c r="AB89" s="823"/>
      <c r="AC89" s="823"/>
    </row>
    <row r="90" spans="2:31" ht="15.75" x14ac:dyDescent="0.2">
      <c r="B90" s="825" t="s">
        <v>257</v>
      </c>
      <c r="C90" s="1398" t="s">
        <v>298</v>
      </c>
      <c r="D90" s="1398"/>
      <c r="E90" s="1398"/>
      <c r="F90" s="1398"/>
      <c r="G90" s="1398"/>
      <c r="H90" s="1398"/>
      <c r="I90" s="1398"/>
      <c r="J90" s="1398"/>
      <c r="K90" s="1399"/>
      <c r="M90" s="1403"/>
      <c r="N90" s="1404"/>
      <c r="O90" s="1404"/>
      <c r="P90" s="1405"/>
      <c r="Q90" s="1379"/>
      <c r="R90" s="1415"/>
      <c r="S90" s="433"/>
      <c r="X90" s="849"/>
      <c r="Y90" s="850"/>
      <c r="Z90" s="851"/>
    </row>
    <row r="91" spans="2:31" ht="15.75" x14ac:dyDescent="0.2">
      <c r="B91" s="825" t="s">
        <v>261</v>
      </c>
      <c r="C91" s="1421" t="s">
        <v>295</v>
      </c>
      <c r="D91" s="1422"/>
      <c r="E91" s="1422"/>
      <c r="F91" s="1422"/>
      <c r="G91" s="1422"/>
      <c r="H91" s="1422"/>
      <c r="I91" s="1422"/>
      <c r="J91" s="1422"/>
      <c r="K91" s="1423"/>
      <c r="M91" s="1403"/>
      <c r="N91" s="1404"/>
      <c r="O91" s="1404"/>
      <c r="P91" s="1405"/>
      <c r="Q91" s="1379"/>
      <c r="R91" s="1415"/>
      <c r="S91" s="433"/>
      <c r="X91" s="849"/>
      <c r="Y91" s="850"/>
      <c r="Z91" s="851"/>
    </row>
    <row r="92" spans="2:31" ht="15.75" x14ac:dyDescent="0.2">
      <c r="B92" s="1486"/>
      <c r="C92" s="1487"/>
      <c r="D92" s="1487"/>
      <c r="E92" s="1487"/>
      <c r="F92" s="1487"/>
      <c r="G92" s="1487"/>
      <c r="H92" s="1487"/>
      <c r="I92" s="1487"/>
      <c r="J92" s="1487"/>
      <c r="K92" s="1488"/>
      <c r="M92" s="1403"/>
      <c r="N92" s="1404"/>
      <c r="O92" s="1404"/>
      <c r="P92" s="1405"/>
      <c r="Q92" s="1379"/>
      <c r="R92" s="1415"/>
      <c r="S92" s="433"/>
      <c r="X92" s="849"/>
      <c r="Y92" s="850"/>
      <c r="Z92" s="851"/>
    </row>
    <row r="93" spans="2:31" ht="15.75" x14ac:dyDescent="0.2">
      <c r="B93" s="824" t="s">
        <v>259</v>
      </c>
      <c r="C93" s="1381" t="s">
        <v>286</v>
      </c>
      <c r="D93" s="1381"/>
      <c r="E93" s="1381"/>
      <c r="F93" s="1381"/>
      <c r="G93" s="1381"/>
      <c r="H93" s="1381"/>
      <c r="I93" s="1381"/>
      <c r="J93" s="1381"/>
      <c r="K93" s="1382"/>
      <c r="M93" s="1403"/>
      <c r="N93" s="1404"/>
      <c r="O93" s="1404"/>
      <c r="P93" s="1405"/>
      <c r="Q93" s="1379"/>
      <c r="R93" s="1415"/>
      <c r="S93" s="433"/>
      <c r="X93" s="849"/>
      <c r="Y93" s="850"/>
      <c r="Z93" s="851"/>
    </row>
    <row r="94" spans="2:31" ht="15.75" x14ac:dyDescent="0.2">
      <c r="B94" s="825" t="s">
        <v>257</v>
      </c>
      <c r="C94" s="1421" t="s">
        <v>287</v>
      </c>
      <c r="D94" s="1422"/>
      <c r="E94" s="1422"/>
      <c r="F94" s="1422"/>
      <c r="G94" s="1422"/>
      <c r="H94" s="1422"/>
      <c r="I94" s="1422"/>
      <c r="J94" s="1422"/>
      <c r="K94" s="1423"/>
      <c r="M94" s="1403"/>
      <c r="N94" s="1404"/>
      <c r="O94" s="1404"/>
      <c r="P94" s="1405"/>
      <c r="Q94" s="1379"/>
      <c r="R94" s="1415"/>
      <c r="S94" s="433"/>
      <c r="X94" s="849"/>
      <c r="Y94" s="850"/>
      <c r="Z94" s="851"/>
    </row>
    <row r="95" spans="2:31" x14ac:dyDescent="0.2">
      <c r="B95" s="1400"/>
      <c r="C95" s="1401"/>
      <c r="D95" s="1401"/>
      <c r="E95" s="1401"/>
      <c r="F95" s="1401"/>
      <c r="G95" s="1401"/>
      <c r="H95" s="1401"/>
      <c r="I95" s="1401"/>
      <c r="J95" s="1401"/>
      <c r="K95" s="1402"/>
      <c r="M95" s="1403"/>
      <c r="N95" s="1404"/>
      <c r="O95" s="1404"/>
      <c r="P95" s="1405"/>
      <c r="Q95" s="1379"/>
      <c r="R95" s="1415"/>
      <c r="S95" s="433"/>
      <c r="X95" s="849"/>
      <c r="Y95" s="850"/>
      <c r="Z95" s="851"/>
    </row>
    <row r="96" spans="2:31" ht="15.75" x14ac:dyDescent="0.2">
      <c r="B96" s="824" t="s">
        <v>259</v>
      </c>
      <c r="C96" s="1381" t="s">
        <v>260</v>
      </c>
      <c r="D96" s="1381"/>
      <c r="E96" s="1381"/>
      <c r="F96" s="1381"/>
      <c r="G96" s="1381"/>
      <c r="H96" s="1381"/>
      <c r="I96" s="1381"/>
      <c r="J96" s="1381"/>
      <c r="K96" s="1382"/>
      <c r="M96" s="1403"/>
      <c r="N96" s="1404"/>
      <c r="O96" s="1404"/>
      <c r="P96" s="1405"/>
      <c r="Q96" s="1379"/>
      <c r="R96" s="1415"/>
      <c r="S96" s="433"/>
      <c r="X96" s="849"/>
      <c r="Y96" s="850"/>
      <c r="Z96" s="851"/>
    </row>
    <row r="97" spans="2:26" ht="15.75" x14ac:dyDescent="0.2">
      <c r="B97" s="825" t="s">
        <v>257</v>
      </c>
      <c r="C97" s="1398" t="s">
        <v>288</v>
      </c>
      <c r="D97" s="1398"/>
      <c r="E97" s="1398"/>
      <c r="F97" s="1398"/>
      <c r="G97" s="1398"/>
      <c r="H97" s="1398"/>
      <c r="I97" s="1398"/>
      <c r="J97" s="1398"/>
      <c r="K97" s="1399"/>
      <c r="M97" s="1416"/>
      <c r="N97" s="1417"/>
      <c r="O97" s="1417"/>
      <c r="P97" s="1418"/>
      <c r="Q97" s="1419"/>
      <c r="R97" s="1420"/>
      <c r="S97" s="434"/>
      <c r="X97" s="849"/>
      <c r="Y97" s="850"/>
      <c r="Z97" s="851"/>
    </row>
    <row r="98" spans="2:26" ht="15.75" x14ac:dyDescent="0.2">
      <c r="B98" s="825" t="s">
        <v>261</v>
      </c>
      <c r="C98" s="1398" t="s">
        <v>289</v>
      </c>
      <c r="D98" s="1398"/>
      <c r="E98" s="1398"/>
      <c r="F98" s="1398"/>
      <c r="G98" s="1398"/>
      <c r="H98" s="1398"/>
      <c r="I98" s="1398"/>
      <c r="J98" s="1398"/>
      <c r="K98" s="1399"/>
      <c r="M98" s="1375"/>
      <c r="N98" s="1376"/>
      <c r="O98" s="1376"/>
      <c r="P98" s="1377"/>
      <c r="Q98" s="1378"/>
      <c r="R98" s="1379"/>
      <c r="S98" s="434"/>
      <c r="X98" s="849"/>
      <c r="Y98" s="850"/>
      <c r="Z98" s="851"/>
    </row>
    <row r="99" spans="2:26" ht="15.75" x14ac:dyDescent="0.2">
      <c r="B99" s="825" t="s">
        <v>262</v>
      </c>
      <c r="C99" s="1398" t="s">
        <v>263</v>
      </c>
      <c r="D99" s="1398"/>
      <c r="E99" s="1398"/>
      <c r="F99" s="1398"/>
      <c r="G99" s="1398"/>
      <c r="H99" s="1398"/>
      <c r="I99" s="1398"/>
      <c r="J99" s="1398"/>
      <c r="K99" s="1399"/>
      <c r="M99" s="1375"/>
      <c r="N99" s="1376"/>
      <c r="O99" s="1376"/>
      <c r="P99" s="1377"/>
      <c r="Q99" s="1378"/>
      <c r="R99" s="1379"/>
      <c r="S99" s="434"/>
      <c r="X99" s="849"/>
      <c r="Y99" s="850"/>
      <c r="Z99" s="851"/>
    </row>
    <row r="100" spans="2:26" ht="15.75" x14ac:dyDescent="0.2">
      <c r="B100" s="825" t="s">
        <v>264</v>
      </c>
      <c r="C100" s="1398" t="s">
        <v>265</v>
      </c>
      <c r="D100" s="1398"/>
      <c r="E100" s="1398"/>
      <c r="F100" s="1398"/>
      <c r="G100" s="1398"/>
      <c r="H100" s="1398"/>
      <c r="I100" s="1398"/>
      <c r="J100" s="1398"/>
      <c r="K100" s="1399"/>
      <c r="M100" s="1375"/>
      <c r="N100" s="1376"/>
      <c r="O100" s="1376"/>
      <c r="P100" s="1377"/>
      <c r="Q100" s="1378"/>
      <c r="R100" s="1379"/>
      <c r="S100" s="434"/>
      <c r="X100" s="849"/>
      <c r="Y100" s="850"/>
      <c r="Z100" s="851"/>
    </row>
    <row r="101" spans="2:26" x14ac:dyDescent="0.2">
      <c r="B101" s="1400"/>
      <c r="C101" s="1401"/>
      <c r="D101" s="1401"/>
      <c r="E101" s="1401"/>
      <c r="F101" s="1401"/>
      <c r="G101" s="1401"/>
      <c r="H101" s="1401"/>
      <c r="I101" s="1401"/>
      <c r="J101" s="1401"/>
      <c r="K101" s="1402"/>
      <c r="M101" s="1375"/>
      <c r="N101" s="1376"/>
      <c r="O101" s="1376"/>
      <c r="P101" s="1377"/>
      <c r="Q101" s="1378"/>
      <c r="R101" s="1379"/>
      <c r="S101" s="434"/>
      <c r="X101" s="849"/>
      <c r="Y101" s="850"/>
      <c r="Z101" s="851"/>
    </row>
    <row r="102" spans="2:26" ht="15.75" x14ac:dyDescent="0.2">
      <c r="B102" s="824" t="s">
        <v>266</v>
      </c>
      <c r="C102" s="1381" t="s">
        <v>267</v>
      </c>
      <c r="D102" s="1381"/>
      <c r="E102" s="1381"/>
      <c r="F102" s="1381"/>
      <c r="G102" s="1381"/>
      <c r="H102" s="1381"/>
      <c r="I102" s="1381"/>
      <c r="J102" s="1381"/>
      <c r="K102" s="1382"/>
      <c r="M102" s="1375"/>
      <c r="N102" s="1376"/>
      <c r="O102" s="1376"/>
      <c r="P102" s="1377"/>
      <c r="Q102" s="1378"/>
      <c r="R102" s="1379"/>
      <c r="S102" s="434"/>
      <c r="X102" s="849"/>
      <c r="Y102" s="850"/>
      <c r="Z102" s="851"/>
    </row>
    <row r="103" spans="2:26" ht="15.75" x14ac:dyDescent="0.2">
      <c r="B103" s="825" t="s">
        <v>257</v>
      </c>
      <c r="C103" s="1398" t="s">
        <v>268</v>
      </c>
      <c r="D103" s="1398"/>
      <c r="E103" s="1398"/>
      <c r="F103" s="1398"/>
      <c r="G103" s="1398"/>
      <c r="H103" s="1398"/>
      <c r="I103" s="1398"/>
      <c r="J103" s="1398"/>
      <c r="K103" s="1399"/>
      <c r="M103" s="1375"/>
      <c r="N103" s="1376"/>
      <c r="O103" s="1376"/>
      <c r="P103" s="1377"/>
      <c r="Q103" s="1378"/>
      <c r="R103" s="1379"/>
      <c r="S103" s="434"/>
      <c r="X103" s="849"/>
      <c r="Y103" s="850"/>
      <c r="Z103" s="851"/>
    </row>
    <row r="104" spans="2:26" ht="15.75" x14ac:dyDescent="0.2">
      <c r="B104" s="1411" t="s">
        <v>261</v>
      </c>
      <c r="C104" s="1398" t="s">
        <v>290</v>
      </c>
      <c r="D104" s="1398"/>
      <c r="E104" s="1398"/>
      <c r="F104" s="1398"/>
      <c r="G104" s="1398"/>
      <c r="H104" s="1398"/>
      <c r="I104" s="1398"/>
      <c r="J104" s="1398"/>
      <c r="K104" s="1399"/>
      <c r="M104" s="1406"/>
      <c r="N104" s="1407"/>
      <c r="O104" s="1407"/>
      <c r="P104" s="1408"/>
      <c r="Q104" s="1409"/>
      <c r="R104" s="1410"/>
      <c r="S104" s="831"/>
      <c r="X104" s="849"/>
      <c r="Y104" s="850"/>
      <c r="Z104" s="851"/>
    </row>
    <row r="105" spans="2:26" ht="15.75" customHeight="1" x14ac:dyDescent="0.2">
      <c r="B105" s="1412"/>
      <c r="C105" s="1413" t="s">
        <v>291</v>
      </c>
      <c r="D105" s="1413"/>
      <c r="E105" s="1413"/>
      <c r="F105" s="1413"/>
      <c r="G105" s="1413"/>
      <c r="H105" s="1413"/>
      <c r="I105" s="1413"/>
      <c r="J105" s="1413"/>
      <c r="K105" s="1414"/>
      <c r="M105" s="869"/>
      <c r="N105" s="870"/>
      <c r="O105" s="870"/>
      <c r="P105" s="871"/>
      <c r="Q105" s="872"/>
      <c r="R105" s="873"/>
      <c r="S105" s="831"/>
      <c r="X105" s="849"/>
      <c r="Y105" s="850"/>
      <c r="Z105" s="851"/>
    </row>
    <row r="106" spans="2:26" x14ac:dyDescent="0.2">
      <c r="B106" s="1400"/>
      <c r="C106" s="1401"/>
      <c r="D106" s="1401"/>
      <c r="E106" s="1401"/>
      <c r="F106" s="1401"/>
      <c r="G106" s="1401"/>
      <c r="H106" s="1401"/>
      <c r="I106" s="1401"/>
      <c r="J106" s="1401"/>
      <c r="K106" s="1402"/>
      <c r="M106" s="1375"/>
      <c r="N106" s="1376"/>
      <c r="O106" s="1376"/>
      <c r="P106" s="1377"/>
      <c r="Q106" s="1378"/>
      <c r="R106" s="1379"/>
      <c r="S106" s="434"/>
      <c r="X106" s="849"/>
      <c r="Y106" s="850"/>
      <c r="Z106" s="851"/>
    </row>
    <row r="107" spans="2:26" ht="15.75" x14ac:dyDescent="0.2">
      <c r="B107" s="824" t="s">
        <v>50</v>
      </c>
      <c r="C107" s="1381" t="s">
        <v>269</v>
      </c>
      <c r="D107" s="1381"/>
      <c r="E107" s="1381"/>
      <c r="F107" s="1381"/>
      <c r="G107" s="1381"/>
      <c r="H107" s="1381"/>
      <c r="I107" s="1381"/>
      <c r="J107" s="1381"/>
      <c r="K107" s="1382"/>
      <c r="M107" s="1403"/>
      <c r="N107" s="1404"/>
      <c r="O107" s="1404"/>
      <c r="P107" s="1405"/>
      <c r="Q107" s="1378"/>
      <c r="R107" s="1379"/>
      <c r="S107" s="434"/>
    </row>
    <row r="108" spans="2:26" ht="15.75" x14ac:dyDescent="0.2">
      <c r="B108" s="826" t="s">
        <v>257</v>
      </c>
      <c r="C108" s="1398" t="s">
        <v>270</v>
      </c>
      <c r="D108" s="1398"/>
      <c r="E108" s="1398"/>
      <c r="F108" s="1398"/>
      <c r="G108" s="1398"/>
      <c r="H108" s="1398"/>
      <c r="I108" s="1398"/>
      <c r="J108" s="1398"/>
      <c r="K108" s="1399"/>
      <c r="M108" s="1375"/>
      <c r="N108" s="1376"/>
      <c r="O108" s="1376"/>
      <c r="P108" s="1377"/>
      <c r="Q108" s="1378"/>
      <c r="R108" s="1379"/>
      <c r="S108" s="434"/>
    </row>
    <row r="109" spans="2:26" ht="15.75" x14ac:dyDescent="0.2">
      <c r="B109" s="825" t="s">
        <v>261</v>
      </c>
      <c r="C109" s="1398" t="s">
        <v>271</v>
      </c>
      <c r="D109" s="1398"/>
      <c r="E109" s="1398"/>
      <c r="F109" s="1398"/>
      <c r="G109" s="1398"/>
      <c r="H109" s="1398"/>
      <c r="I109" s="1398"/>
      <c r="J109" s="1398"/>
      <c r="K109" s="1399"/>
      <c r="M109" s="1375"/>
      <c r="N109" s="1376"/>
      <c r="O109" s="1376"/>
      <c r="P109" s="1377"/>
      <c r="Q109" s="1378"/>
      <c r="R109" s="1379"/>
      <c r="S109" s="434"/>
    </row>
    <row r="110" spans="2:26" x14ac:dyDescent="0.2">
      <c r="B110" s="1400"/>
      <c r="C110" s="1401"/>
      <c r="D110" s="1401"/>
      <c r="E110" s="1401"/>
      <c r="F110" s="1401"/>
      <c r="G110" s="1401"/>
      <c r="H110" s="1401"/>
      <c r="I110" s="1401"/>
      <c r="J110" s="1401"/>
      <c r="K110" s="1402"/>
      <c r="L110" s="822"/>
      <c r="M110" s="1375"/>
      <c r="N110" s="1376"/>
      <c r="O110" s="1376"/>
      <c r="P110" s="1377"/>
      <c r="Q110" s="1378"/>
      <c r="R110" s="1379"/>
      <c r="S110" s="434"/>
    </row>
    <row r="111" spans="2:26" ht="15.75" x14ac:dyDescent="0.2">
      <c r="B111" s="824" t="s">
        <v>272</v>
      </c>
      <c r="C111" s="1381" t="s">
        <v>273</v>
      </c>
      <c r="D111" s="1381"/>
      <c r="E111" s="1381"/>
      <c r="F111" s="1381"/>
      <c r="G111" s="1381"/>
      <c r="H111" s="1381"/>
      <c r="I111" s="1381"/>
      <c r="J111" s="1381"/>
      <c r="K111" s="1382"/>
      <c r="L111" s="832"/>
      <c r="M111" s="1375"/>
      <c r="N111" s="1376"/>
      <c r="O111" s="1376"/>
      <c r="P111" s="1377"/>
      <c r="Q111" s="1378"/>
      <c r="R111" s="1379"/>
      <c r="S111" s="434"/>
    </row>
    <row r="112" spans="2:26" ht="16.5" thickBot="1" x14ac:dyDescent="0.25">
      <c r="B112" s="833" t="s">
        <v>257</v>
      </c>
      <c r="C112" s="1386" t="s">
        <v>274</v>
      </c>
      <c r="D112" s="1386"/>
      <c r="E112" s="1386"/>
      <c r="F112" s="1386"/>
      <c r="G112" s="1386"/>
      <c r="H112" s="1386"/>
      <c r="I112" s="1386"/>
      <c r="J112" s="1386"/>
      <c r="K112" s="1387"/>
      <c r="M112" s="1375"/>
      <c r="N112" s="1376"/>
      <c r="O112" s="1376"/>
      <c r="P112" s="1377"/>
      <c r="Q112" s="1378"/>
      <c r="R112" s="1379"/>
      <c r="S112" s="434"/>
    </row>
    <row r="113" spans="3:19" x14ac:dyDescent="0.2">
      <c r="I113" s="832"/>
      <c r="K113" s="822"/>
      <c r="M113" s="1375"/>
      <c r="N113" s="1376"/>
      <c r="O113" s="1376"/>
      <c r="P113" s="1377"/>
      <c r="Q113" s="1378"/>
      <c r="R113" s="1379"/>
      <c r="S113" s="434"/>
    </row>
    <row r="114" spans="3:19" x14ac:dyDescent="0.2">
      <c r="I114" s="832"/>
      <c r="K114" s="822"/>
      <c r="M114" s="1375"/>
      <c r="N114" s="1376"/>
      <c r="O114" s="1376"/>
      <c r="P114" s="1377"/>
      <c r="Q114" s="1380"/>
      <c r="R114" s="1379"/>
      <c r="S114" s="434"/>
    </row>
    <row r="115" spans="3:19" x14ac:dyDescent="0.2">
      <c r="I115" s="832"/>
      <c r="K115" s="822"/>
      <c r="M115" s="1375"/>
      <c r="N115" s="1376"/>
      <c r="O115" s="1376"/>
      <c r="P115" s="1377"/>
      <c r="Q115" s="1380"/>
      <c r="R115" s="1379"/>
      <c r="S115" s="434"/>
    </row>
    <row r="116" spans="3:19" x14ac:dyDescent="0.2">
      <c r="I116" s="832"/>
      <c r="K116" s="822"/>
      <c r="M116" s="1375"/>
      <c r="N116" s="1376"/>
      <c r="O116" s="1376"/>
      <c r="P116" s="1377"/>
      <c r="Q116" s="1380"/>
      <c r="R116" s="1379"/>
      <c r="S116" s="434"/>
    </row>
    <row r="117" spans="3:19" x14ac:dyDescent="0.2">
      <c r="I117" s="832"/>
      <c r="K117" s="822"/>
      <c r="M117" s="1375"/>
      <c r="N117" s="1376"/>
      <c r="O117" s="1376"/>
      <c r="P117" s="1377"/>
      <c r="Q117" s="1380"/>
      <c r="R117" s="1379"/>
      <c r="S117" s="434"/>
    </row>
    <row r="118" spans="3:19" x14ac:dyDescent="0.2">
      <c r="C118" s="822"/>
      <c r="D118" s="834"/>
      <c r="E118" s="834"/>
      <c r="F118" s="834"/>
      <c r="G118" s="834"/>
      <c r="H118" s="834"/>
      <c r="I118" s="834"/>
      <c r="J118" s="822"/>
      <c r="K118" s="822"/>
      <c r="M118" s="1375"/>
      <c r="N118" s="1376"/>
      <c r="O118" s="1376"/>
      <c r="P118" s="1377"/>
      <c r="Q118" s="1380"/>
      <c r="R118" s="1379"/>
      <c r="S118" s="434"/>
    </row>
    <row r="119" spans="3:19" x14ac:dyDescent="0.2">
      <c r="M119" s="1375"/>
      <c r="N119" s="1376"/>
      <c r="O119" s="1376"/>
      <c r="P119" s="1377"/>
      <c r="Q119" s="1380"/>
      <c r="R119" s="1379"/>
      <c r="S119" s="434"/>
    </row>
    <row r="120" spans="3:19" x14ac:dyDescent="0.2">
      <c r="M120" s="1375"/>
      <c r="N120" s="1376"/>
      <c r="O120" s="1376"/>
      <c r="P120" s="1377"/>
      <c r="Q120" s="1380"/>
      <c r="R120" s="1379"/>
      <c r="S120" s="434"/>
    </row>
    <row r="121" spans="3:19" x14ac:dyDescent="0.2">
      <c r="M121" s="1375"/>
      <c r="N121" s="1376"/>
      <c r="O121" s="1376"/>
      <c r="P121" s="1377"/>
      <c r="Q121" s="1380"/>
      <c r="R121" s="1379"/>
      <c r="S121" s="434"/>
    </row>
    <row r="122" spans="3:19" x14ac:dyDescent="0.2">
      <c r="C122" s="742"/>
      <c r="D122" s="834"/>
      <c r="E122" s="834"/>
      <c r="F122" s="834"/>
      <c r="G122" s="834"/>
      <c r="H122" s="834"/>
      <c r="I122" s="832"/>
      <c r="M122" s="1375"/>
      <c r="N122" s="1376"/>
      <c r="O122" s="1376"/>
      <c r="P122" s="1377"/>
      <c r="Q122" s="1380"/>
      <c r="R122" s="1379"/>
      <c r="S122" s="434"/>
    </row>
    <row r="123" spans="3:19" x14ac:dyDescent="0.2">
      <c r="C123" s="742"/>
      <c r="D123" s="834"/>
      <c r="E123" s="834"/>
      <c r="F123" s="834"/>
      <c r="G123" s="834"/>
      <c r="H123" s="834"/>
      <c r="I123" s="832"/>
      <c r="M123" s="1375"/>
      <c r="N123" s="1376"/>
      <c r="O123" s="1376"/>
      <c r="P123" s="1377"/>
      <c r="Q123" s="1380"/>
      <c r="R123" s="1379"/>
      <c r="S123" s="434"/>
    </row>
    <row r="124" spans="3:19" x14ac:dyDescent="0.2">
      <c r="C124" s="742"/>
      <c r="D124" s="834"/>
      <c r="E124" s="834"/>
      <c r="F124" s="834"/>
      <c r="G124" s="834"/>
      <c r="H124" s="834"/>
      <c r="I124" s="832"/>
      <c r="M124" s="1375"/>
      <c r="N124" s="1376"/>
      <c r="O124" s="1376"/>
      <c r="P124" s="1377"/>
      <c r="Q124" s="1380"/>
      <c r="R124" s="1379"/>
      <c r="S124" s="434"/>
    </row>
    <row r="125" spans="3:19" x14ac:dyDescent="0.2">
      <c r="C125" s="742"/>
      <c r="D125" s="834"/>
      <c r="E125" s="834"/>
      <c r="F125" s="834"/>
      <c r="G125" s="834"/>
      <c r="H125" s="834"/>
      <c r="I125" s="832"/>
      <c r="M125" s="1375"/>
      <c r="N125" s="1376"/>
      <c r="O125" s="1376"/>
      <c r="P125" s="1377"/>
      <c r="Q125" s="1380"/>
      <c r="R125" s="1379"/>
      <c r="S125" s="434"/>
    </row>
    <row r="126" spans="3:19" x14ac:dyDescent="0.2">
      <c r="C126" s="742"/>
      <c r="D126" s="834"/>
      <c r="E126" s="834"/>
      <c r="F126" s="834"/>
      <c r="G126" s="834"/>
      <c r="H126" s="834"/>
      <c r="I126" s="832"/>
      <c r="M126" s="1375"/>
      <c r="N126" s="1376"/>
      <c r="O126" s="1376"/>
      <c r="P126" s="1377"/>
      <c r="Q126" s="1380"/>
      <c r="R126" s="1379"/>
      <c r="S126" s="434"/>
    </row>
    <row r="127" spans="3:19" x14ac:dyDescent="0.2">
      <c r="C127" s="822"/>
      <c r="D127" s="834"/>
      <c r="E127" s="834"/>
      <c r="F127" s="835"/>
      <c r="G127" s="835"/>
      <c r="H127" s="834"/>
      <c r="I127" s="834"/>
      <c r="J127" s="834"/>
      <c r="M127" s="1375"/>
      <c r="N127" s="1376"/>
      <c r="O127" s="1376"/>
      <c r="P127" s="1377"/>
      <c r="Q127" s="1380"/>
      <c r="R127" s="1379"/>
      <c r="S127" s="434"/>
    </row>
    <row r="128" spans="3:19" x14ac:dyDescent="0.2">
      <c r="C128" s="822"/>
      <c r="M128" s="1375"/>
      <c r="N128" s="1376"/>
      <c r="O128" s="1376"/>
      <c r="P128" s="1377"/>
      <c r="Q128" s="1380"/>
      <c r="R128" s="1379"/>
      <c r="S128" s="434"/>
    </row>
    <row r="129" spans="3:19" x14ac:dyDescent="0.2">
      <c r="E129" s="836"/>
      <c r="F129" s="742"/>
      <c r="G129" s="742"/>
      <c r="M129" s="1375"/>
      <c r="N129" s="1376"/>
      <c r="O129" s="1376"/>
      <c r="P129" s="1377"/>
      <c r="Q129" s="1380"/>
      <c r="R129" s="1379"/>
      <c r="S129" s="434"/>
    </row>
    <row r="130" spans="3:19" ht="13.5" thickBot="1" x14ac:dyDescent="0.25">
      <c r="F130" s="837"/>
      <c r="G130" s="837"/>
      <c r="M130" s="1393"/>
      <c r="N130" s="1394"/>
      <c r="O130" s="1394"/>
      <c r="P130" s="1395"/>
      <c r="Q130" s="1396"/>
      <c r="R130" s="1397"/>
      <c r="S130" s="434"/>
    </row>
    <row r="131" spans="3:19" ht="13.5" thickBot="1" x14ac:dyDescent="0.25">
      <c r="F131" s="838"/>
      <c r="G131" s="838"/>
      <c r="M131" s="1383" t="s">
        <v>113</v>
      </c>
      <c r="N131" s="1384"/>
      <c r="O131" s="1384"/>
      <c r="P131" s="1384"/>
      <c r="Q131" s="1384"/>
      <c r="R131" s="1385"/>
      <c r="S131" s="308">
        <f>SUM(S17:S130)</f>
        <v>0</v>
      </c>
    </row>
    <row r="132" spans="3:19" x14ac:dyDescent="0.2">
      <c r="F132" s="816"/>
      <c r="G132" s="816"/>
    </row>
    <row r="133" spans="3:19" x14ac:dyDescent="0.2">
      <c r="F133" s="838"/>
      <c r="G133" s="838"/>
    </row>
    <row r="134" spans="3:19" x14ac:dyDescent="0.2">
      <c r="F134" s="816"/>
      <c r="G134" s="816"/>
    </row>
    <row r="135" spans="3:19" x14ac:dyDescent="0.2">
      <c r="C135" s="839"/>
      <c r="E135" s="752"/>
      <c r="F135" s="837"/>
      <c r="G135" s="837"/>
    </row>
    <row r="136" spans="3:19" x14ac:dyDescent="0.2">
      <c r="C136" s="840"/>
    </row>
    <row r="137" spans="3:19" x14ac:dyDescent="0.2">
      <c r="C137" s="841"/>
    </row>
    <row r="138" spans="3:19" x14ac:dyDescent="0.2">
      <c r="C138" s="765"/>
      <c r="E138" s="836"/>
      <c r="K138" s="822"/>
      <c r="L138" s="822"/>
      <c r="M138" s="822"/>
      <c r="N138" s="822"/>
    </row>
    <row r="139" spans="3:19" x14ac:dyDescent="0.2">
      <c r="K139" s="822"/>
      <c r="L139" s="822"/>
      <c r="M139" s="822"/>
      <c r="N139" s="822"/>
    </row>
    <row r="140" spans="3:19" x14ac:dyDescent="0.2">
      <c r="C140" s="752"/>
      <c r="E140" s="836"/>
      <c r="K140" s="822"/>
      <c r="L140" s="822"/>
      <c r="M140" s="822"/>
      <c r="N140" s="822"/>
    </row>
  </sheetData>
  <sheetProtection algorithmName="SHA-512" hashValue="PA1qCHui1GqEPa48ILBwIPFFtngwU+47C6On/i66dR01yv0nvl7IuZvxJXZtJxM9OTbdszDZGSMQDk7XbN0jdw==" saltValue="QmKtBy5hwUH5+lk2QOv4ig==" spinCount="100000" sheet="1" objects="1" scenarios="1"/>
  <mergeCells count="328">
    <mergeCell ref="W6:X6"/>
    <mergeCell ref="B7:K7"/>
    <mergeCell ref="N7:O7"/>
    <mergeCell ref="S7:T7"/>
    <mergeCell ref="U7:V7"/>
    <mergeCell ref="N8:O8"/>
    <mergeCell ref="S8:T8"/>
    <mergeCell ref="U8:V8"/>
    <mergeCell ref="B1:K2"/>
    <mergeCell ref="B5:K5"/>
    <mergeCell ref="B6:K6"/>
    <mergeCell ref="M6:V6"/>
    <mergeCell ref="M1:S1"/>
    <mergeCell ref="P2:Q2"/>
    <mergeCell ref="P3:Q3"/>
    <mergeCell ref="P4:Q4"/>
    <mergeCell ref="P5:Q5"/>
    <mergeCell ref="U12:V12"/>
    <mergeCell ref="N13:O13"/>
    <mergeCell ref="S13:T13"/>
    <mergeCell ref="U13:V13"/>
    <mergeCell ref="K9:K11"/>
    <mergeCell ref="N9:O9"/>
    <mergeCell ref="S9:T9"/>
    <mergeCell ref="U9:V9"/>
    <mergeCell ref="N10:O10"/>
    <mergeCell ref="S10:T10"/>
    <mergeCell ref="U10:V10"/>
    <mergeCell ref="N11:O11"/>
    <mergeCell ref="S11:T11"/>
    <mergeCell ref="U11:V11"/>
    <mergeCell ref="K15:K17"/>
    <mergeCell ref="M15:S15"/>
    <mergeCell ref="M16:P16"/>
    <mergeCell ref="Q16:R16"/>
    <mergeCell ref="M17:P17"/>
    <mergeCell ref="Q17:R17"/>
    <mergeCell ref="K12:K14"/>
    <mergeCell ref="N12:O12"/>
    <mergeCell ref="S12:T12"/>
    <mergeCell ref="K21:K23"/>
    <mergeCell ref="M21:P21"/>
    <mergeCell ref="Q21:R21"/>
    <mergeCell ref="M22:P22"/>
    <mergeCell ref="Q22:R22"/>
    <mergeCell ref="M23:P23"/>
    <mergeCell ref="Q23:R23"/>
    <mergeCell ref="K18:K20"/>
    <mergeCell ref="M18:P18"/>
    <mergeCell ref="Q18:R18"/>
    <mergeCell ref="M19:P19"/>
    <mergeCell ref="Q19:R19"/>
    <mergeCell ref="M20:P20"/>
    <mergeCell ref="Q20:R20"/>
    <mergeCell ref="M28:P28"/>
    <mergeCell ref="Q28:R28"/>
    <mergeCell ref="B29:K29"/>
    <mergeCell ref="M29:P29"/>
    <mergeCell ref="Q29:R29"/>
    <mergeCell ref="G30:I30"/>
    <mergeCell ref="M30:P30"/>
    <mergeCell ref="Q30:R30"/>
    <mergeCell ref="B24:K24"/>
    <mergeCell ref="M24:P24"/>
    <mergeCell ref="Q24:R24"/>
    <mergeCell ref="K25:K28"/>
    <mergeCell ref="M25:P25"/>
    <mergeCell ref="Q25:R25"/>
    <mergeCell ref="M26:P26"/>
    <mergeCell ref="Q26:R26"/>
    <mergeCell ref="M27:P27"/>
    <mergeCell ref="Q27:R27"/>
    <mergeCell ref="B35:K35"/>
    <mergeCell ref="M35:P35"/>
    <mergeCell ref="Q35:R35"/>
    <mergeCell ref="M36:P36"/>
    <mergeCell ref="Q36:R36"/>
    <mergeCell ref="M37:P37"/>
    <mergeCell ref="Q37:R37"/>
    <mergeCell ref="K31:K34"/>
    <mergeCell ref="M31:P31"/>
    <mergeCell ref="Q31:R31"/>
    <mergeCell ref="M32:P32"/>
    <mergeCell ref="Q32:R32"/>
    <mergeCell ref="M33:P33"/>
    <mergeCell ref="Q33:R33"/>
    <mergeCell ref="M34:P34"/>
    <mergeCell ref="Q34:R34"/>
    <mergeCell ref="B39:K39"/>
    <mergeCell ref="M39:P39"/>
    <mergeCell ref="Q39:R39"/>
    <mergeCell ref="K40:K42"/>
    <mergeCell ref="M40:P40"/>
    <mergeCell ref="Q40:R40"/>
    <mergeCell ref="M41:P41"/>
    <mergeCell ref="Q41:R41"/>
    <mergeCell ref="M42:P42"/>
    <mergeCell ref="Q42:R42"/>
    <mergeCell ref="K46:K48"/>
    <mergeCell ref="M46:P46"/>
    <mergeCell ref="Q46:R46"/>
    <mergeCell ref="M47:P47"/>
    <mergeCell ref="Q47:R47"/>
    <mergeCell ref="M48:P48"/>
    <mergeCell ref="Q48:R48"/>
    <mergeCell ref="K43:K45"/>
    <mergeCell ref="M43:P43"/>
    <mergeCell ref="Q43:R43"/>
    <mergeCell ref="M44:P44"/>
    <mergeCell ref="Q44:R44"/>
    <mergeCell ref="M45:P45"/>
    <mergeCell ref="Q45:R45"/>
    <mergeCell ref="K52:K54"/>
    <mergeCell ref="M52:P52"/>
    <mergeCell ref="Q52:R52"/>
    <mergeCell ref="M53:P53"/>
    <mergeCell ref="Q53:R53"/>
    <mergeCell ref="X53:Z53"/>
    <mergeCell ref="M54:P54"/>
    <mergeCell ref="Q54:R54"/>
    <mergeCell ref="K49:K51"/>
    <mergeCell ref="M49:P49"/>
    <mergeCell ref="Q49:R49"/>
    <mergeCell ref="M50:P50"/>
    <mergeCell ref="Q50:R50"/>
    <mergeCell ref="M51:P51"/>
    <mergeCell ref="Q51:R51"/>
    <mergeCell ref="M60:P60"/>
    <mergeCell ref="Q60:R60"/>
    <mergeCell ref="B61:K61"/>
    <mergeCell ref="M61:P61"/>
    <mergeCell ref="Q61:R61"/>
    <mergeCell ref="G62:I62"/>
    <mergeCell ref="M62:P62"/>
    <mergeCell ref="Q62:R62"/>
    <mergeCell ref="M56:P56"/>
    <mergeCell ref="Q56:R56"/>
    <mergeCell ref="K57:K60"/>
    <mergeCell ref="M57:P57"/>
    <mergeCell ref="Q57:R57"/>
    <mergeCell ref="M58:P58"/>
    <mergeCell ref="Q58:R58"/>
    <mergeCell ref="M59:P59"/>
    <mergeCell ref="Q59:R59"/>
    <mergeCell ref="B55:K56"/>
    <mergeCell ref="K63:K66"/>
    <mergeCell ref="M63:P63"/>
    <mergeCell ref="Q63:R63"/>
    <mergeCell ref="M64:P64"/>
    <mergeCell ref="Q64:R64"/>
    <mergeCell ref="M65:P65"/>
    <mergeCell ref="Q65:R65"/>
    <mergeCell ref="M66:P66"/>
    <mergeCell ref="Q66:R66"/>
    <mergeCell ref="B71:K71"/>
    <mergeCell ref="M71:P71"/>
    <mergeCell ref="Q71:R71"/>
    <mergeCell ref="B72:K72"/>
    <mergeCell ref="M72:P72"/>
    <mergeCell ref="Q72:R72"/>
    <mergeCell ref="B67:K67"/>
    <mergeCell ref="M67:P67"/>
    <mergeCell ref="Q67:R67"/>
    <mergeCell ref="M68:P68"/>
    <mergeCell ref="Q68:R68"/>
    <mergeCell ref="B69:K69"/>
    <mergeCell ref="M69:P69"/>
    <mergeCell ref="Q69:R69"/>
    <mergeCell ref="X72:Z72"/>
    <mergeCell ref="M73:P73"/>
    <mergeCell ref="Q73:R73"/>
    <mergeCell ref="M74:P74"/>
    <mergeCell ref="Q74:R74"/>
    <mergeCell ref="M75:P75"/>
    <mergeCell ref="Q75:R75"/>
    <mergeCell ref="M70:P70"/>
    <mergeCell ref="Q70:R70"/>
    <mergeCell ref="B79:K79"/>
    <mergeCell ref="M79:P79"/>
    <mergeCell ref="Q79:R79"/>
    <mergeCell ref="B80:K80"/>
    <mergeCell ref="M80:P80"/>
    <mergeCell ref="Q80:R80"/>
    <mergeCell ref="M76:P76"/>
    <mergeCell ref="Q76:R76"/>
    <mergeCell ref="D77:K77"/>
    <mergeCell ref="M77:P77"/>
    <mergeCell ref="Q77:R77"/>
    <mergeCell ref="M78:P78"/>
    <mergeCell ref="Q78:R78"/>
    <mergeCell ref="C83:K83"/>
    <mergeCell ref="M83:P83"/>
    <mergeCell ref="Q83:R83"/>
    <mergeCell ref="C84:K84"/>
    <mergeCell ref="M84:P84"/>
    <mergeCell ref="Q84:R84"/>
    <mergeCell ref="B81:K81"/>
    <mergeCell ref="M81:P81"/>
    <mergeCell ref="Q81:R81"/>
    <mergeCell ref="C82:K82"/>
    <mergeCell ref="M82:P82"/>
    <mergeCell ref="Q82:R82"/>
    <mergeCell ref="B88:K88"/>
    <mergeCell ref="M88:P88"/>
    <mergeCell ref="Q88:R88"/>
    <mergeCell ref="C89:K89"/>
    <mergeCell ref="M89:P89"/>
    <mergeCell ref="Q89:R89"/>
    <mergeCell ref="B85:K85"/>
    <mergeCell ref="M85:P85"/>
    <mergeCell ref="Q85:R85"/>
    <mergeCell ref="B86:B87"/>
    <mergeCell ref="C86:K86"/>
    <mergeCell ref="M86:P86"/>
    <mergeCell ref="Q86:R86"/>
    <mergeCell ref="C87:K87"/>
    <mergeCell ref="M87:P87"/>
    <mergeCell ref="Q87:R87"/>
    <mergeCell ref="B92:K92"/>
    <mergeCell ref="M92:P92"/>
    <mergeCell ref="Q92:R92"/>
    <mergeCell ref="C93:K93"/>
    <mergeCell ref="M93:P93"/>
    <mergeCell ref="Q93:R93"/>
    <mergeCell ref="C90:K90"/>
    <mergeCell ref="M90:P90"/>
    <mergeCell ref="Q90:R90"/>
    <mergeCell ref="C91:K91"/>
    <mergeCell ref="M91:P91"/>
    <mergeCell ref="Q91:R91"/>
    <mergeCell ref="C96:K96"/>
    <mergeCell ref="M96:P96"/>
    <mergeCell ref="Q96:R96"/>
    <mergeCell ref="C97:K97"/>
    <mergeCell ref="M97:P97"/>
    <mergeCell ref="Q97:R97"/>
    <mergeCell ref="C94:K94"/>
    <mergeCell ref="M94:P94"/>
    <mergeCell ref="Q94:R94"/>
    <mergeCell ref="B95:K95"/>
    <mergeCell ref="M95:P95"/>
    <mergeCell ref="Q95:R95"/>
    <mergeCell ref="C100:K100"/>
    <mergeCell ref="M100:P100"/>
    <mergeCell ref="Q100:R100"/>
    <mergeCell ref="B101:K101"/>
    <mergeCell ref="M101:P101"/>
    <mergeCell ref="Q101:R101"/>
    <mergeCell ref="C98:K98"/>
    <mergeCell ref="M98:P98"/>
    <mergeCell ref="Q98:R98"/>
    <mergeCell ref="C99:K99"/>
    <mergeCell ref="M99:P99"/>
    <mergeCell ref="Q99:R99"/>
    <mergeCell ref="B104:B105"/>
    <mergeCell ref="C104:K104"/>
    <mergeCell ref="M104:P104"/>
    <mergeCell ref="Q104:R104"/>
    <mergeCell ref="C105:K105"/>
    <mergeCell ref="B106:K106"/>
    <mergeCell ref="M106:P106"/>
    <mergeCell ref="Q106:R106"/>
    <mergeCell ref="C102:K102"/>
    <mergeCell ref="M102:P102"/>
    <mergeCell ref="Q102:R102"/>
    <mergeCell ref="C103:K103"/>
    <mergeCell ref="M103:P103"/>
    <mergeCell ref="Q103:R103"/>
    <mergeCell ref="C109:K109"/>
    <mergeCell ref="M109:P109"/>
    <mergeCell ref="Q109:R109"/>
    <mergeCell ref="B110:K110"/>
    <mergeCell ref="M110:P110"/>
    <mergeCell ref="Q110:R110"/>
    <mergeCell ref="C107:K107"/>
    <mergeCell ref="M107:P107"/>
    <mergeCell ref="Q107:R107"/>
    <mergeCell ref="C108:K108"/>
    <mergeCell ref="M108:P108"/>
    <mergeCell ref="Q108:R108"/>
    <mergeCell ref="M113:P113"/>
    <mergeCell ref="Q113:R113"/>
    <mergeCell ref="M114:P114"/>
    <mergeCell ref="Q114:R114"/>
    <mergeCell ref="M115:P115"/>
    <mergeCell ref="Q115:R115"/>
    <mergeCell ref="C111:K111"/>
    <mergeCell ref="M111:P111"/>
    <mergeCell ref="Q111:R111"/>
    <mergeCell ref="C112:K112"/>
    <mergeCell ref="M112:P112"/>
    <mergeCell ref="Q112:R112"/>
    <mergeCell ref="M119:P119"/>
    <mergeCell ref="Q119:R119"/>
    <mergeCell ref="M120:P120"/>
    <mergeCell ref="Q120:R120"/>
    <mergeCell ref="M121:P121"/>
    <mergeCell ref="Q121:R121"/>
    <mergeCell ref="M116:P116"/>
    <mergeCell ref="Q116:R116"/>
    <mergeCell ref="M117:P117"/>
    <mergeCell ref="Q117:R117"/>
    <mergeCell ref="M118:P118"/>
    <mergeCell ref="Q118:R118"/>
    <mergeCell ref="M131:R131"/>
    <mergeCell ref="B37:D37"/>
    <mergeCell ref="E37:K37"/>
    <mergeCell ref="M38:P38"/>
    <mergeCell ref="Q38:R38"/>
    <mergeCell ref="B38:K38"/>
    <mergeCell ref="M128:P128"/>
    <mergeCell ref="Q128:R128"/>
    <mergeCell ref="M129:P129"/>
    <mergeCell ref="Q129:R129"/>
    <mergeCell ref="M130:P130"/>
    <mergeCell ref="Q130:R130"/>
    <mergeCell ref="M125:P125"/>
    <mergeCell ref="Q125:R125"/>
    <mergeCell ref="M126:P126"/>
    <mergeCell ref="Q126:R126"/>
    <mergeCell ref="M127:P127"/>
    <mergeCell ref="Q127:R127"/>
    <mergeCell ref="M122:P122"/>
    <mergeCell ref="Q122:R122"/>
    <mergeCell ref="M123:P123"/>
    <mergeCell ref="Q123:R123"/>
    <mergeCell ref="M124:P124"/>
    <mergeCell ref="Q124:R124"/>
  </mergeCells>
  <phoneticPr fontId="46" type="noConversion"/>
  <pageMargins left="0.68" right="0.3" top="0.55000000000000004" bottom="0.48" header="0.25" footer="0.46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Z197"/>
  <sheetViews>
    <sheetView showGridLines="0" zoomScale="90" zoomScaleNormal="90" workbookViewId="0">
      <selection activeCell="B42" sqref="B42:K42"/>
    </sheetView>
  </sheetViews>
  <sheetFormatPr defaultRowHeight="12.75" x14ac:dyDescent="0.2"/>
  <cols>
    <col min="1" max="1" width="2.42578125" style="1" customWidth="1"/>
    <col min="2" max="2" width="3.5703125" style="1" customWidth="1"/>
    <col min="3" max="3" width="14" style="1" customWidth="1"/>
    <col min="4" max="4" width="14.140625" style="1" customWidth="1"/>
    <col min="5" max="5" width="9.42578125" style="1" bestFit="1" customWidth="1"/>
    <col min="6" max="6" width="16.7109375" style="1" bestFit="1" customWidth="1"/>
    <col min="7" max="7" width="5.28515625" style="1" customWidth="1"/>
    <col min="8" max="8" width="3.5703125" style="115" customWidth="1"/>
    <col min="9" max="9" width="5.7109375" style="1" customWidth="1"/>
    <col min="10" max="10" width="16.140625" style="1" bestFit="1" customWidth="1"/>
    <col min="11" max="11" width="14.7109375" style="1" customWidth="1"/>
    <col min="12" max="12" width="2.7109375" style="1" customWidth="1"/>
    <col min="13" max="13" width="11" style="1" bestFit="1" customWidth="1"/>
    <col min="14" max="14" width="15.140625" style="1" bestFit="1" customWidth="1"/>
    <col min="15" max="15" width="9.140625" style="1" customWidth="1"/>
    <col min="16" max="16" width="8" style="1" customWidth="1"/>
    <col min="17" max="17" width="5.42578125" style="1" customWidth="1"/>
    <col min="18" max="18" width="15" style="1" customWidth="1"/>
    <col min="19" max="19" width="10.5703125" style="1" bestFit="1" customWidth="1"/>
    <col min="20" max="20" width="0.85546875" style="1" customWidth="1"/>
    <col min="21" max="21" width="14.28515625" style="1" customWidth="1"/>
    <col min="22" max="22" width="10.5703125" style="1" bestFit="1" customWidth="1"/>
    <col min="23" max="23" width="9.85546875" style="1" customWidth="1"/>
    <col min="24" max="24" width="15.85546875" style="1" customWidth="1"/>
    <col min="25" max="254" width="9.140625" style="1"/>
    <col min="255" max="255" width="3.140625" style="1" customWidth="1"/>
    <col min="256" max="256" width="12.5703125" style="1" customWidth="1"/>
    <col min="257" max="257" width="14.140625" style="1" customWidth="1"/>
    <col min="258" max="258" width="9.42578125" style="1" bestFit="1" customWidth="1"/>
    <col min="259" max="259" width="15.85546875" style="1" customWidth="1"/>
    <col min="260" max="260" width="9.7109375" style="1" customWidth="1"/>
    <col min="261" max="261" width="16.140625" style="1" customWidth="1"/>
    <col min="262" max="262" width="21.5703125" style="1" customWidth="1"/>
    <col min="263" max="263" width="12.42578125" style="1" customWidth="1"/>
    <col min="264" max="264" width="14.28515625" style="1" bestFit="1" customWidth="1"/>
    <col min="265" max="265" width="12.42578125" style="1" customWidth="1"/>
    <col min="266" max="266" width="13.28515625" style="1" bestFit="1" customWidth="1"/>
    <col min="267" max="267" width="11.5703125" style="1" bestFit="1" customWidth="1"/>
    <col min="268" max="268" width="10.5703125" style="1" bestFit="1" customWidth="1"/>
    <col min="269" max="269" width="10.28515625" style="1" bestFit="1" customWidth="1"/>
    <col min="270" max="270" width="5.7109375" style="1" customWidth="1"/>
    <col min="271" max="271" width="5.42578125" style="1" customWidth="1"/>
    <col min="272" max="272" width="5.85546875" style="1" bestFit="1" customWidth="1"/>
    <col min="273" max="273" width="5.7109375" style="1" bestFit="1" customWidth="1"/>
    <col min="274" max="274" width="5.28515625" style="1" customWidth="1"/>
    <col min="275" max="275" width="5.28515625" style="1" bestFit="1" customWidth="1"/>
    <col min="276" max="510" width="9.140625" style="1"/>
    <col min="511" max="511" width="3.140625" style="1" customWidth="1"/>
    <col min="512" max="512" width="12.5703125" style="1" customWidth="1"/>
    <col min="513" max="513" width="14.140625" style="1" customWidth="1"/>
    <col min="514" max="514" width="9.42578125" style="1" bestFit="1" customWidth="1"/>
    <col min="515" max="515" width="15.85546875" style="1" customWidth="1"/>
    <col min="516" max="516" width="9.7109375" style="1" customWidth="1"/>
    <col min="517" max="517" width="16.140625" style="1" customWidth="1"/>
    <col min="518" max="518" width="21.5703125" style="1" customWidth="1"/>
    <col min="519" max="519" width="12.42578125" style="1" customWidth="1"/>
    <col min="520" max="520" width="14.28515625" style="1" bestFit="1" customWidth="1"/>
    <col min="521" max="521" width="12.42578125" style="1" customWidth="1"/>
    <col min="522" max="522" width="13.28515625" style="1" bestFit="1" customWidth="1"/>
    <col min="523" max="523" width="11.5703125" style="1" bestFit="1" customWidth="1"/>
    <col min="524" max="524" width="10.5703125" style="1" bestFit="1" customWidth="1"/>
    <col min="525" max="525" width="10.28515625" style="1" bestFit="1" customWidth="1"/>
    <col min="526" max="526" width="5.7109375" style="1" customWidth="1"/>
    <col min="527" max="527" width="5.42578125" style="1" customWidth="1"/>
    <col min="528" max="528" width="5.85546875" style="1" bestFit="1" customWidth="1"/>
    <col min="529" max="529" width="5.7109375" style="1" bestFit="1" customWidth="1"/>
    <col min="530" max="530" width="5.28515625" style="1" customWidth="1"/>
    <col min="531" max="531" width="5.28515625" style="1" bestFit="1" customWidth="1"/>
    <col min="532" max="766" width="9.140625" style="1"/>
    <col min="767" max="767" width="3.140625" style="1" customWidth="1"/>
    <col min="768" max="768" width="12.5703125" style="1" customWidth="1"/>
    <col min="769" max="769" width="14.140625" style="1" customWidth="1"/>
    <col min="770" max="770" width="9.42578125" style="1" bestFit="1" customWidth="1"/>
    <col min="771" max="771" width="15.85546875" style="1" customWidth="1"/>
    <col min="772" max="772" width="9.7109375" style="1" customWidth="1"/>
    <col min="773" max="773" width="16.140625" style="1" customWidth="1"/>
    <col min="774" max="774" width="21.5703125" style="1" customWidth="1"/>
    <col min="775" max="775" width="12.42578125" style="1" customWidth="1"/>
    <col min="776" max="776" width="14.28515625" style="1" bestFit="1" customWidth="1"/>
    <col min="777" max="777" width="12.42578125" style="1" customWidth="1"/>
    <col min="778" max="778" width="13.28515625" style="1" bestFit="1" customWidth="1"/>
    <col min="779" max="779" width="11.5703125" style="1" bestFit="1" customWidth="1"/>
    <col min="780" max="780" width="10.5703125" style="1" bestFit="1" customWidth="1"/>
    <col min="781" max="781" width="10.28515625" style="1" bestFit="1" customWidth="1"/>
    <col min="782" max="782" width="5.7109375" style="1" customWidth="1"/>
    <col min="783" max="783" width="5.42578125" style="1" customWidth="1"/>
    <col min="784" max="784" width="5.85546875" style="1" bestFit="1" customWidth="1"/>
    <col min="785" max="785" width="5.7109375" style="1" bestFit="1" customWidth="1"/>
    <col min="786" max="786" width="5.28515625" style="1" customWidth="1"/>
    <col min="787" max="787" width="5.28515625" style="1" bestFit="1" customWidth="1"/>
    <col min="788" max="1022" width="9.140625" style="1"/>
    <col min="1023" max="1023" width="3.140625" style="1" customWidth="1"/>
    <col min="1024" max="1024" width="12.5703125" style="1" customWidth="1"/>
    <col min="1025" max="1025" width="14.140625" style="1" customWidth="1"/>
    <col min="1026" max="1026" width="9.42578125" style="1" bestFit="1" customWidth="1"/>
    <col min="1027" max="1027" width="15.85546875" style="1" customWidth="1"/>
    <col min="1028" max="1028" width="9.7109375" style="1" customWidth="1"/>
    <col min="1029" max="1029" width="16.140625" style="1" customWidth="1"/>
    <col min="1030" max="1030" width="21.5703125" style="1" customWidth="1"/>
    <col min="1031" max="1031" width="12.42578125" style="1" customWidth="1"/>
    <col min="1032" max="1032" width="14.28515625" style="1" bestFit="1" customWidth="1"/>
    <col min="1033" max="1033" width="12.42578125" style="1" customWidth="1"/>
    <col min="1034" max="1034" width="13.28515625" style="1" bestFit="1" customWidth="1"/>
    <col min="1035" max="1035" width="11.5703125" style="1" bestFit="1" customWidth="1"/>
    <col min="1036" max="1036" width="10.5703125" style="1" bestFit="1" customWidth="1"/>
    <col min="1037" max="1037" width="10.28515625" style="1" bestFit="1" customWidth="1"/>
    <col min="1038" max="1038" width="5.7109375" style="1" customWidth="1"/>
    <col min="1039" max="1039" width="5.42578125" style="1" customWidth="1"/>
    <col min="1040" max="1040" width="5.85546875" style="1" bestFit="1" customWidth="1"/>
    <col min="1041" max="1041" width="5.7109375" style="1" bestFit="1" customWidth="1"/>
    <col min="1042" max="1042" width="5.28515625" style="1" customWidth="1"/>
    <col min="1043" max="1043" width="5.28515625" style="1" bestFit="1" customWidth="1"/>
    <col min="1044" max="1278" width="9.140625" style="1"/>
    <col min="1279" max="1279" width="3.140625" style="1" customWidth="1"/>
    <col min="1280" max="1280" width="12.5703125" style="1" customWidth="1"/>
    <col min="1281" max="1281" width="14.140625" style="1" customWidth="1"/>
    <col min="1282" max="1282" width="9.42578125" style="1" bestFit="1" customWidth="1"/>
    <col min="1283" max="1283" width="15.85546875" style="1" customWidth="1"/>
    <col min="1284" max="1284" width="9.7109375" style="1" customWidth="1"/>
    <col min="1285" max="1285" width="16.140625" style="1" customWidth="1"/>
    <col min="1286" max="1286" width="21.5703125" style="1" customWidth="1"/>
    <col min="1287" max="1287" width="12.42578125" style="1" customWidth="1"/>
    <col min="1288" max="1288" width="14.28515625" style="1" bestFit="1" customWidth="1"/>
    <col min="1289" max="1289" width="12.42578125" style="1" customWidth="1"/>
    <col min="1290" max="1290" width="13.28515625" style="1" bestFit="1" customWidth="1"/>
    <col min="1291" max="1291" width="11.5703125" style="1" bestFit="1" customWidth="1"/>
    <col min="1292" max="1292" width="10.5703125" style="1" bestFit="1" customWidth="1"/>
    <col min="1293" max="1293" width="10.28515625" style="1" bestFit="1" customWidth="1"/>
    <col min="1294" max="1294" width="5.7109375" style="1" customWidth="1"/>
    <col min="1295" max="1295" width="5.42578125" style="1" customWidth="1"/>
    <col min="1296" max="1296" width="5.85546875" style="1" bestFit="1" customWidth="1"/>
    <col min="1297" max="1297" width="5.7109375" style="1" bestFit="1" customWidth="1"/>
    <col min="1298" max="1298" width="5.28515625" style="1" customWidth="1"/>
    <col min="1299" max="1299" width="5.28515625" style="1" bestFit="1" customWidth="1"/>
    <col min="1300" max="1534" width="9.140625" style="1"/>
    <col min="1535" max="1535" width="3.140625" style="1" customWidth="1"/>
    <col min="1536" max="1536" width="12.5703125" style="1" customWidth="1"/>
    <col min="1537" max="1537" width="14.140625" style="1" customWidth="1"/>
    <col min="1538" max="1538" width="9.42578125" style="1" bestFit="1" customWidth="1"/>
    <col min="1539" max="1539" width="15.85546875" style="1" customWidth="1"/>
    <col min="1540" max="1540" width="9.7109375" style="1" customWidth="1"/>
    <col min="1541" max="1541" width="16.140625" style="1" customWidth="1"/>
    <col min="1542" max="1542" width="21.5703125" style="1" customWidth="1"/>
    <col min="1543" max="1543" width="12.42578125" style="1" customWidth="1"/>
    <col min="1544" max="1544" width="14.28515625" style="1" bestFit="1" customWidth="1"/>
    <col min="1545" max="1545" width="12.42578125" style="1" customWidth="1"/>
    <col min="1546" max="1546" width="13.28515625" style="1" bestFit="1" customWidth="1"/>
    <col min="1547" max="1547" width="11.5703125" style="1" bestFit="1" customWidth="1"/>
    <col min="1548" max="1548" width="10.5703125" style="1" bestFit="1" customWidth="1"/>
    <col min="1549" max="1549" width="10.28515625" style="1" bestFit="1" customWidth="1"/>
    <col min="1550" max="1550" width="5.7109375" style="1" customWidth="1"/>
    <col min="1551" max="1551" width="5.42578125" style="1" customWidth="1"/>
    <col min="1552" max="1552" width="5.85546875" style="1" bestFit="1" customWidth="1"/>
    <col min="1553" max="1553" width="5.7109375" style="1" bestFit="1" customWidth="1"/>
    <col min="1554" max="1554" width="5.28515625" style="1" customWidth="1"/>
    <col min="1555" max="1555" width="5.28515625" style="1" bestFit="1" customWidth="1"/>
    <col min="1556" max="1790" width="9.140625" style="1"/>
    <col min="1791" max="1791" width="3.140625" style="1" customWidth="1"/>
    <col min="1792" max="1792" width="12.5703125" style="1" customWidth="1"/>
    <col min="1793" max="1793" width="14.140625" style="1" customWidth="1"/>
    <col min="1794" max="1794" width="9.42578125" style="1" bestFit="1" customWidth="1"/>
    <col min="1795" max="1795" width="15.85546875" style="1" customWidth="1"/>
    <col min="1796" max="1796" width="9.7109375" style="1" customWidth="1"/>
    <col min="1797" max="1797" width="16.140625" style="1" customWidth="1"/>
    <col min="1798" max="1798" width="21.5703125" style="1" customWidth="1"/>
    <col min="1799" max="1799" width="12.42578125" style="1" customWidth="1"/>
    <col min="1800" max="1800" width="14.28515625" style="1" bestFit="1" customWidth="1"/>
    <col min="1801" max="1801" width="12.42578125" style="1" customWidth="1"/>
    <col min="1802" max="1802" width="13.28515625" style="1" bestFit="1" customWidth="1"/>
    <col min="1803" max="1803" width="11.5703125" style="1" bestFit="1" customWidth="1"/>
    <col min="1804" max="1804" width="10.5703125" style="1" bestFit="1" customWidth="1"/>
    <col min="1805" max="1805" width="10.28515625" style="1" bestFit="1" customWidth="1"/>
    <col min="1806" max="1806" width="5.7109375" style="1" customWidth="1"/>
    <col min="1807" max="1807" width="5.42578125" style="1" customWidth="1"/>
    <col min="1808" max="1808" width="5.85546875" style="1" bestFit="1" customWidth="1"/>
    <col min="1809" max="1809" width="5.7109375" style="1" bestFit="1" customWidth="1"/>
    <col min="1810" max="1810" width="5.28515625" style="1" customWidth="1"/>
    <col min="1811" max="1811" width="5.28515625" style="1" bestFit="1" customWidth="1"/>
    <col min="1812" max="2046" width="9.140625" style="1"/>
    <col min="2047" max="2047" width="3.140625" style="1" customWidth="1"/>
    <col min="2048" max="2048" width="12.5703125" style="1" customWidth="1"/>
    <col min="2049" max="2049" width="14.140625" style="1" customWidth="1"/>
    <col min="2050" max="2050" width="9.42578125" style="1" bestFit="1" customWidth="1"/>
    <col min="2051" max="2051" width="15.85546875" style="1" customWidth="1"/>
    <col min="2052" max="2052" width="9.7109375" style="1" customWidth="1"/>
    <col min="2053" max="2053" width="16.140625" style="1" customWidth="1"/>
    <col min="2054" max="2054" width="21.5703125" style="1" customWidth="1"/>
    <col min="2055" max="2055" width="12.42578125" style="1" customWidth="1"/>
    <col min="2056" max="2056" width="14.28515625" style="1" bestFit="1" customWidth="1"/>
    <col min="2057" max="2057" width="12.42578125" style="1" customWidth="1"/>
    <col min="2058" max="2058" width="13.28515625" style="1" bestFit="1" customWidth="1"/>
    <col min="2059" max="2059" width="11.5703125" style="1" bestFit="1" customWidth="1"/>
    <col min="2060" max="2060" width="10.5703125" style="1" bestFit="1" customWidth="1"/>
    <col min="2061" max="2061" width="10.28515625" style="1" bestFit="1" customWidth="1"/>
    <col min="2062" max="2062" width="5.7109375" style="1" customWidth="1"/>
    <col min="2063" max="2063" width="5.42578125" style="1" customWidth="1"/>
    <col min="2064" max="2064" width="5.85546875" style="1" bestFit="1" customWidth="1"/>
    <col min="2065" max="2065" width="5.7109375" style="1" bestFit="1" customWidth="1"/>
    <col min="2066" max="2066" width="5.28515625" style="1" customWidth="1"/>
    <col min="2067" max="2067" width="5.28515625" style="1" bestFit="1" customWidth="1"/>
    <col min="2068" max="2302" width="9.140625" style="1"/>
    <col min="2303" max="2303" width="3.140625" style="1" customWidth="1"/>
    <col min="2304" max="2304" width="12.5703125" style="1" customWidth="1"/>
    <col min="2305" max="2305" width="14.140625" style="1" customWidth="1"/>
    <col min="2306" max="2306" width="9.42578125" style="1" bestFit="1" customWidth="1"/>
    <col min="2307" max="2307" width="15.85546875" style="1" customWidth="1"/>
    <col min="2308" max="2308" width="9.7109375" style="1" customWidth="1"/>
    <col min="2309" max="2309" width="16.140625" style="1" customWidth="1"/>
    <col min="2310" max="2310" width="21.5703125" style="1" customWidth="1"/>
    <col min="2311" max="2311" width="12.42578125" style="1" customWidth="1"/>
    <col min="2312" max="2312" width="14.28515625" style="1" bestFit="1" customWidth="1"/>
    <col min="2313" max="2313" width="12.42578125" style="1" customWidth="1"/>
    <col min="2314" max="2314" width="13.28515625" style="1" bestFit="1" customWidth="1"/>
    <col min="2315" max="2315" width="11.5703125" style="1" bestFit="1" customWidth="1"/>
    <col min="2316" max="2316" width="10.5703125" style="1" bestFit="1" customWidth="1"/>
    <col min="2317" max="2317" width="10.28515625" style="1" bestFit="1" customWidth="1"/>
    <col min="2318" max="2318" width="5.7109375" style="1" customWidth="1"/>
    <col min="2319" max="2319" width="5.42578125" style="1" customWidth="1"/>
    <col min="2320" max="2320" width="5.85546875" style="1" bestFit="1" customWidth="1"/>
    <col min="2321" max="2321" width="5.7109375" style="1" bestFit="1" customWidth="1"/>
    <col min="2322" max="2322" width="5.28515625" style="1" customWidth="1"/>
    <col min="2323" max="2323" width="5.28515625" style="1" bestFit="1" customWidth="1"/>
    <col min="2324" max="2558" width="9.140625" style="1"/>
    <col min="2559" max="2559" width="3.140625" style="1" customWidth="1"/>
    <col min="2560" max="2560" width="12.5703125" style="1" customWidth="1"/>
    <col min="2561" max="2561" width="14.140625" style="1" customWidth="1"/>
    <col min="2562" max="2562" width="9.42578125" style="1" bestFit="1" customWidth="1"/>
    <col min="2563" max="2563" width="15.85546875" style="1" customWidth="1"/>
    <col min="2564" max="2564" width="9.7109375" style="1" customWidth="1"/>
    <col min="2565" max="2565" width="16.140625" style="1" customWidth="1"/>
    <col min="2566" max="2566" width="21.5703125" style="1" customWidth="1"/>
    <col min="2567" max="2567" width="12.42578125" style="1" customWidth="1"/>
    <col min="2568" max="2568" width="14.28515625" style="1" bestFit="1" customWidth="1"/>
    <col min="2569" max="2569" width="12.42578125" style="1" customWidth="1"/>
    <col min="2570" max="2570" width="13.28515625" style="1" bestFit="1" customWidth="1"/>
    <col min="2571" max="2571" width="11.5703125" style="1" bestFit="1" customWidth="1"/>
    <col min="2572" max="2572" width="10.5703125" style="1" bestFit="1" customWidth="1"/>
    <col min="2573" max="2573" width="10.28515625" style="1" bestFit="1" customWidth="1"/>
    <col min="2574" max="2574" width="5.7109375" style="1" customWidth="1"/>
    <col min="2575" max="2575" width="5.42578125" style="1" customWidth="1"/>
    <col min="2576" max="2576" width="5.85546875" style="1" bestFit="1" customWidth="1"/>
    <col min="2577" max="2577" width="5.7109375" style="1" bestFit="1" customWidth="1"/>
    <col min="2578" max="2578" width="5.28515625" style="1" customWidth="1"/>
    <col min="2579" max="2579" width="5.28515625" style="1" bestFit="1" customWidth="1"/>
    <col min="2580" max="2814" width="9.140625" style="1"/>
    <col min="2815" max="2815" width="3.140625" style="1" customWidth="1"/>
    <col min="2816" max="2816" width="12.5703125" style="1" customWidth="1"/>
    <col min="2817" max="2817" width="14.140625" style="1" customWidth="1"/>
    <col min="2818" max="2818" width="9.42578125" style="1" bestFit="1" customWidth="1"/>
    <col min="2819" max="2819" width="15.85546875" style="1" customWidth="1"/>
    <col min="2820" max="2820" width="9.7109375" style="1" customWidth="1"/>
    <col min="2821" max="2821" width="16.140625" style="1" customWidth="1"/>
    <col min="2822" max="2822" width="21.5703125" style="1" customWidth="1"/>
    <col min="2823" max="2823" width="12.42578125" style="1" customWidth="1"/>
    <col min="2824" max="2824" width="14.28515625" style="1" bestFit="1" customWidth="1"/>
    <col min="2825" max="2825" width="12.42578125" style="1" customWidth="1"/>
    <col min="2826" max="2826" width="13.28515625" style="1" bestFit="1" customWidth="1"/>
    <col min="2827" max="2827" width="11.5703125" style="1" bestFit="1" customWidth="1"/>
    <col min="2828" max="2828" width="10.5703125" style="1" bestFit="1" customWidth="1"/>
    <col min="2829" max="2829" width="10.28515625" style="1" bestFit="1" customWidth="1"/>
    <col min="2830" max="2830" width="5.7109375" style="1" customWidth="1"/>
    <col min="2831" max="2831" width="5.42578125" style="1" customWidth="1"/>
    <col min="2832" max="2832" width="5.85546875" style="1" bestFit="1" customWidth="1"/>
    <col min="2833" max="2833" width="5.7109375" style="1" bestFit="1" customWidth="1"/>
    <col min="2834" max="2834" width="5.28515625" style="1" customWidth="1"/>
    <col min="2835" max="2835" width="5.28515625" style="1" bestFit="1" customWidth="1"/>
    <col min="2836" max="3070" width="9.140625" style="1"/>
    <col min="3071" max="3071" width="3.140625" style="1" customWidth="1"/>
    <col min="3072" max="3072" width="12.5703125" style="1" customWidth="1"/>
    <col min="3073" max="3073" width="14.140625" style="1" customWidth="1"/>
    <col min="3074" max="3074" width="9.42578125" style="1" bestFit="1" customWidth="1"/>
    <col min="3075" max="3075" width="15.85546875" style="1" customWidth="1"/>
    <col min="3076" max="3076" width="9.7109375" style="1" customWidth="1"/>
    <col min="3077" max="3077" width="16.140625" style="1" customWidth="1"/>
    <col min="3078" max="3078" width="21.5703125" style="1" customWidth="1"/>
    <col min="3079" max="3079" width="12.42578125" style="1" customWidth="1"/>
    <col min="3080" max="3080" width="14.28515625" style="1" bestFit="1" customWidth="1"/>
    <col min="3081" max="3081" width="12.42578125" style="1" customWidth="1"/>
    <col min="3082" max="3082" width="13.28515625" style="1" bestFit="1" customWidth="1"/>
    <col min="3083" max="3083" width="11.5703125" style="1" bestFit="1" customWidth="1"/>
    <col min="3084" max="3084" width="10.5703125" style="1" bestFit="1" customWidth="1"/>
    <col min="3085" max="3085" width="10.28515625" style="1" bestFit="1" customWidth="1"/>
    <col min="3086" max="3086" width="5.7109375" style="1" customWidth="1"/>
    <col min="3087" max="3087" width="5.42578125" style="1" customWidth="1"/>
    <col min="3088" max="3088" width="5.85546875" style="1" bestFit="1" customWidth="1"/>
    <col min="3089" max="3089" width="5.7109375" style="1" bestFit="1" customWidth="1"/>
    <col min="3090" max="3090" width="5.28515625" style="1" customWidth="1"/>
    <col min="3091" max="3091" width="5.28515625" style="1" bestFit="1" customWidth="1"/>
    <col min="3092" max="3326" width="9.140625" style="1"/>
    <col min="3327" max="3327" width="3.140625" style="1" customWidth="1"/>
    <col min="3328" max="3328" width="12.5703125" style="1" customWidth="1"/>
    <col min="3329" max="3329" width="14.140625" style="1" customWidth="1"/>
    <col min="3330" max="3330" width="9.42578125" style="1" bestFit="1" customWidth="1"/>
    <col min="3331" max="3331" width="15.85546875" style="1" customWidth="1"/>
    <col min="3332" max="3332" width="9.7109375" style="1" customWidth="1"/>
    <col min="3333" max="3333" width="16.140625" style="1" customWidth="1"/>
    <col min="3334" max="3334" width="21.5703125" style="1" customWidth="1"/>
    <col min="3335" max="3335" width="12.42578125" style="1" customWidth="1"/>
    <col min="3336" max="3336" width="14.28515625" style="1" bestFit="1" customWidth="1"/>
    <col min="3337" max="3337" width="12.42578125" style="1" customWidth="1"/>
    <col min="3338" max="3338" width="13.28515625" style="1" bestFit="1" customWidth="1"/>
    <col min="3339" max="3339" width="11.5703125" style="1" bestFit="1" customWidth="1"/>
    <col min="3340" max="3340" width="10.5703125" style="1" bestFit="1" customWidth="1"/>
    <col min="3341" max="3341" width="10.28515625" style="1" bestFit="1" customWidth="1"/>
    <col min="3342" max="3342" width="5.7109375" style="1" customWidth="1"/>
    <col min="3343" max="3343" width="5.42578125" style="1" customWidth="1"/>
    <col min="3344" max="3344" width="5.85546875" style="1" bestFit="1" customWidth="1"/>
    <col min="3345" max="3345" width="5.7109375" style="1" bestFit="1" customWidth="1"/>
    <col min="3346" max="3346" width="5.28515625" style="1" customWidth="1"/>
    <col min="3347" max="3347" width="5.28515625" style="1" bestFit="1" customWidth="1"/>
    <col min="3348" max="3582" width="9.140625" style="1"/>
    <col min="3583" max="3583" width="3.140625" style="1" customWidth="1"/>
    <col min="3584" max="3584" width="12.5703125" style="1" customWidth="1"/>
    <col min="3585" max="3585" width="14.140625" style="1" customWidth="1"/>
    <col min="3586" max="3586" width="9.42578125" style="1" bestFit="1" customWidth="1"/>
    <col min="3587" max="3587" width="15.85546875" style="1" customWidth="1"/>
    <col min="3588" max="3588" width="9.7109375" style="1" customWidth="1"/>
    <col min="3589" max="3589" width="16.140625" style="1" customWidth="1"/>
    <col min="3590" max="3590" width="21.5703125" style="1" customWidth="1"/>
    <col min="3591" max="3591" width="12.42578125" style="1" customWidth="1"/>
    <col min="3592" max="3592" width="14.28515625" style="1" bestFit="1" customWidth="1"/>
    <col min="3593" max="3593" width="12.42578125" style="1" customWidth="1"/>
    <col min="3594" max="3594" width="13.28515625" style="1" bestFit="1" customWidth="1"/>
    <col min="3595" max="3595" width="11.5703125" style="1" bestFit="1" customWidth="1"/>
    <col min="3596" max="3596" width="10.5703125" style="1" bestFit="1" customWidth="1"/>
    <col min="3597" max="3597" width="10.28515625" style="1" bestFit="1" customWidth="1"/>
    <col min="3598" max="3598" width="5.7109375" style="1" customWidth="1"/>
    <col min="3599" max="3599" width="5.42578125" style="1" customWidth="1"/>
    <col min="3600" max="3600" width="5.85546875" style="1" bestFit="1" customWidth="1"/>
    <col min="3601" max="3601" width="5.7109375" style="1" bestFit="1" customWidth="1"/>
    <col min="3602" max="3602" width="5.28515625" style="1" customWidth="1"/>
    <col min="3603" max="3603" width="5.28515625" style="1" bestFit="1" customWidth="1"/>
    <col min="3604" max="3838" width="9.140625" style="1"/>
    <col min="3839" max="3839" width="3.140625" style="1" customWidth="1"/>
    <col min="3840" max="3840" width="12.5703125" style="1" customWidth="1"/>
    <col min="3841" max="3841" width="14.140625" style="1" customWidth="1"/>
    <col min="3842" max="3842" width="9.42578125" style="1" bestFit="1" customWidth="1"/>
    <col min="3843" max="3843" width="15.85546875" style="1" customWidth="1"/>
    <col min="3844" max="3844" width="9.7109375" style="1" customWidth="1"/>
    <col min="3845" max="3845" width="16.140625" style="1" customWidth="1"/>
    <col min="3846" max="3846" width="21.5703125" style="1" customWidth="1"/>
    <col min="3847" max="3847" width="12.42578125" style="1" customWidth="1"/>
    <col min="3848" max="3848" width="14.28515625" style="1" bestFit="1" customWidth="1"/>
    <col min="3849" max="3849" width="12.42578125" style="1" customWidth="1"/>
    <col min="3850" max="3850" width="13.28515625" style="1" bestFit="1" customWidth="1"/>
    <col min="3851" max="3851" width="11.5703125" style="1" bestFit="1" customWidth="1"/>
    <col min="3852" max="3852" width="10.5703125" style="1" bestFit="1" customWidth="1"/>
    <col min="3853" max="3853" width="10.28515625" style="1" bestFit="1" customWidth="1"/>
    <col min="3854" max="3854" width="5.7109375" style="1" customWidth="1"/>
    <col min="3855" max="3855" width="5.42578125" style="1" customWidth="1"/>
    <col min="3856" max="3856" width="5.85546875" style="1" bestFit="1" customWidth="1"/>
    <col min="3857" max="3857" width="5.7109375" style="1" bestFit="1" customWidth="1"/>
    <col min="3858" max="3858" width="5.28515625" style="1" customWidth="1"/>
    <col min="3859" max="3859" width="5.28515625" style="1" bestFit="1" customWidth="1"/>
    <col min="3860" max="4094" width="9.140625" style="1"/>
    <col min="4095" max="4095" width="3.140625" style="1" customWidth="1"/>
    <col min="4096" max="4096" width="12.5703125" style="1" customWidth="1"/>
    <col min="4097" max="4097" width="14.140625" style="1" customWidth="1"/>
    <col min="4098" max="4098" width="9.42578125" style="1" bestFit="1" customWidth="1"/>
    <col min="4099" max="4099" width="15.85546875" style="1" customWidth="1"/>
    <col min="4100" max="4100" width="9.7109375" style="1" customWidth="1"/>
    <col min="4101" max="4101" width="16.140625" style="1" customWidth="1"/>
    <col min="4102" max="4102" width="21.5703125" style="1" customWidth="1"/>
    <col min="4103" max="4103" width="12.42578125" style="1" customWidth="1"/>
    <col min="4104" max="4104" width="14.28515625" style="1" bestFit="1" customWidth="1"/>
    <col min="4105" max="4105" width="12.42578125" style="1" customWidth="1"/>
    <col min="4106" max="4106" width="13.28515625" style="1" bestFit="1" customWidth="1"/>
    <col min="4107" max="4107" width="11.5703125" style="1" bestFit="1" customWidth="1"/>
    <col min="4108" max="4108" width="10.5703125" style="1" bestFit="1" customWidth="1"/>
    <col min="4109" max="4109" width="10.28515625" style="1" bestFit="1" customWidth="1"/>
    <col min="4110" max="4110" width="5.7109375" style="1" customWidth="1"/>
    <col min="4111" max="4111" width="5.42578125" style="1" customWidth="1"/>
    <col min="4112" max="4112" width="5.85546875" style="1" bestFit="1" customWidth="1"/>
    <col min="4113" max="4113" width="5.7109375" style="1" bestFit="1" customWidth="1"/>
    <col min="4114" max="4114" width="5.28515625" style="1" customWidth="1"/>
    <col min="4115" max="4115" width="5.28515625" style="1" bestFit="1" customWidth="1"/>
    <col min="4116" max="4350" width="9.140625" style="1"/>
    <col min="4351" max="4351" width="3.140625" style="1" customWidth="1"/>
    <col min="4352" max="4352" width="12.5703125" style="1" customWidth="1"/>
    <col min="4353" max="4353" width="14.140625" style="1" customWidth="1"/>
    <col min="4354" max="4354" width="9.42578125" style="1" bestFit="1" customWidth="1"/>
    <col min="4355" max="4355" width="15.85546875" style="1" customWidth="1"/>
    <col min="4356" max="4356" width="9.7109375" style="1" customWidth="1"/>
    <col min="4357" max="4357" width="16.140625" style="1" customWidth="1"/>
    <col min="4358" max="4358" width="21.5703125" style="1" customWidth="1"/>
    <col min="4359" max="4359" width="12.42578125" style="1" customWidth="1"/>
    <col min="4360" max="4360" width="14.28515625" style="1" bestFit="1" customWidth="1"/>
    <col min="4361" max="4361" width="12.42578125" style="1" customWidth="1"/>
    <col min="4362" max="4362" width="13.28515625" style="1" bestFit="1" customWidth="1"/>
    <col min="4363" max="4363" width="11.5703125" style="1" bestFit="1" customWidth="1"/>
    <col min="4364" max="4364" width="10.5703125" style="1" bestFit="1" customWidth="1"/>
    <col min="4365" max="4365" width="10.28515625" style="1" bestFit="1" customWidth="1"/>
    <col min="4366" max="4366" width="5.7109375" style="1" customWidth="1"/>
    <col min="4367" max="4367" width="5.42578125" style="1" customWidth="1"/>
    <col min="4368" max="4368" width="5.85546875" style="1" bestFit="1" customWidth="1"/>
    <col min="4369" max="4369" width="5.7109375" style="1" bestFit="1" customWidth="1"/>
    <col min="4370" max="4370" width="5.28515625" style="1" customWidth="1"/>
    <col min="4371" max="4371" width="5.28515625" style="1" bestFit="1" customWidth="1"/>
    <col min="4372" max="4606" width="9.140625" style="1"/>
    <col min="4607" max="4607" width="3.140625" style="1" customWidth="1"/>
    <col min="4608" max="4608" width="12.5703125" style="1" customWidth="1"/>
    <col min="4609" max="4609" width="14.140625" style="1" customWidth="1"/>
    <col min="4610" max="4610" width="9.42578125" style="1" bestFit="1" customWidth="1"/>
    <col min="4611" max="4611" width="15.85546875" style="1" customWidth="1"/>
    <col min="4612" max="4612" width="9.7109375" style="1" customWidth="1"/>
    <col min="4613" max="4613" width="16.140625" style="1" customWidth="1"/>
    <col min="4614" max="4614" width="21.5703125" style="1" customWidth="1"/>
    <col min="4615" max="4615" width="12.42578125" style="1" customWidth="1"/>
    <col min="4616" max="4616" width="14.28515625" style="1" bestFit="1" customWidth="1"/>
    <col min="4617" max="4617" width="12.42578125" style="1" customWidth="1"/>
    <col min="4618" max="4618" width="13.28515625" style="1" bestFit="1" customWidth="1"/>
    <col min="4619" max="4619" width="11.5703125" style="1" bestFit="1" customWidth="1"/>
    <col min="4620" max="4620" width="10.5703125" style="1" bestFit="1" customWidth="1"/>
    <col min="4621" max="4621" width="10.28515625" style="1" bestFit="1" customWidth="1"/>
    <col min="4622" max="4622" width="5.7109375" style="1" customWidth="1"/>
    <col min="4623" max="4623" width="5.42578125" style="1" customWidth="1"/>
    <col min="4624" max="4624" width="5.85546875" style="1" bestFit="1" customWidth="1"/>
    <col min="4625" max="4625" width="5.7109375" style="1" bestFit="1" customWidth="1"/>
    <col min="4626" max="4626" width="5.28515625" style="1" customWidth="1"/>
    <col min="4627" max="4627" width="5.28515625" style="1" bestFit="1" customWidth="1"/>
    <col min="4628" max="4862" width="9.140625" style="1"/>
    <col min="4863" max="4863" width="3.140625" style="1" customWidth="1"/>
    <col min="4864" max="4864" width="12.5703125" style="1" customWidth="1"/>
    <col min="4865" max="4865" width="14.140625" style="1" customWidth="1"/>
    <col min="4866" max="4866" width="9.42578125" style="1" bestFit="1" customWidth="1"/>
    <col min="4867" max="4867" width="15.85546875" style="1" customWidth="1"/>
    <col min="4868" max="4868" width="9.7109375" style="1" customWidth="1"/>
    <col min="4869" max="4869" width="16.140625" style="1" customWidth="1"/>
    <col min="4870" max="4870" width="21.5703125" style="1" customWidth="1"/>
    <col min="4871" max="4871" width="12.42578125" style="1" customWidth="1"/>
    <col min="4872" max="4872" width="14.28515625" style="1" bestFit="1" customWidth="1"/>
    <col min="4873" max="4873" width="12.42578125" style="1" customWidth="1"/>
    <col min="4874" max="4874" width="13.28515625" style="1" bestFit="1" customWidth="1"/>
    <col min="4875" max="4875" width="11.5703125" style="1" bestFit="1" customWidth="1"/>
    <col min="4876" max="4876" width="10.5703125" style="1" bestFit="1" customWidth="1"/>
    <col min="4877" max="4877" width="10.28515625" style="1" bestFit="1" customWidth="1"/>
    <col min="4878" max="4878" width="5.7109375" style="1" customWidth="1"/>
    <col min="4879" max="4879" width="5.42578125" style="1" customWidth="1"/>
    <col min="4880" max="4880" width="5.85546875" style="1" bestFit="1" customWidth="1"/>
    <col min="4881" max="4881" width="5.7109375" style="1" bestFit="1" customWidth="1"/>
    <col min="4882" max="4882" width="5.28515625" style="1" customWidth="1"/>
    <col min="4883" max="4883" width="5.28515625" style="1" bestFit="1" customWidth="1"/>
    <col min="4884" max="5118" width="9.140625" style="1"/>
    <col min="5119" max="5119" width="3.140625" style="1" customWidth="1"/>
    <col min="5120" max="5120" width="12.5703125" style="1" customWidth="1"/>
    <col min="5121" max="5121" width="14.140625" style="1" customWidth="1"/>
    <col min="5122" max="5122" width="9.42578125" style="1" bestFit="1" customWidth="1"/>
    <col min="5123" max="5123" width="15.85546875" style="1" customWidth="1"/>
    <col min="5124" max="5124" width="9.7109375" style="1" customWidth="1"/>
    <col min="5125" max="5125" width="16.140625" style="1" customWidth="1"/>
    <col min="5126" max="5126" width="21.5703125" style="1" customWidth="1"/>
    <col min="5127" max="5127" width="12.42578125" style="1" customWidth="1"/>
    <col min="5128" max="5128" width="14.28515625" style="1" bestFit="1" customWidth="1"/>
    <col min="5129" max="5129" width="12.42578125" style="1" customWidth="1"/>
    <col min="5130" max="5130" width="13.28515625" style="1" bestFit="1" customWidth="1"/>
    <col min="5131" max="5131" width="11.5703125" style="1" bestFit="1" customWidth="1"/>
    <col min="5132" max="5132" width="10.5703125" style="1" bestFit="1" customWidth="1"/>
    <col min="5133" max="5133" width="10.28515625" style="1" bestFit="1" customWidth="1"/>
    <col min="5134" max="5134" width="5.7109375" style="1" customWidth="1"/>
    <col min="5135" max="5135" width="5.42578125" style="1" customWidth="1"/>
    <col min="5136" max="5136" width="5.85546875" style="1" bestFit="1" customWidth="1"/>
    <col min="5137" max="5137" width="5.7109375" style="1" bestFit="1" customWidth="1"/>
    <col min="5138" max="5138" width="5.28515625" style="1" customWidth="1"/>
    <col min="5139" max="5139" width="5.28515625" style="1" bestFit="1" customWidth="1"/>
    <col min="5140" max="5374" width="9.140625" style="1"/>
    <col min="5375" max="5375" width="3.140625" style="1" customWidth="1"/>
    <col min="5376" max="5376" width="12.5703125" style="1" customWidth="1"/>
    <col min="5377" max="5377" width="14.140625" style="1" customWidth="1"/>
    <col min="5378" max="5378" width="9.42578125" style="1" bestFit="1" customWidth="1"/>
    <col min="5379" max="5379" width="15.85546875" style="1" customWidth="1"/>
    <col min="5380" max="5380" width="9.7109375" style="1" customWidth="1"/>
    <col min="5381" max="5381" width="16.140625" style="1" customWidth="1"/>
    <col min="5382" max="5382" width="21.5703125" style="1" customWidth="1"/>
    <col min="5383" max="5383" width="12.42578125" style="1" customWidth="1"/>
    <col min="5384" max="5384" width="14.28515625" style="1" bestFit="1" customWidth="1"/>
    <col min="5385" max="5385" width="12.42578125" style="1" customWidth="1"/>
    <col min="5386" max="5386" width="13.28515625" style="1" bestFit="1" customWidth="1"/>
    <col min="5387" max="5387" width="11.5703125" style="1" bestFit="1" customWidth="1"/>
    <col min="5388" max="5388" width="10.5703125" style="1" bestFit="1" customWidth="1"/>
    <col min="5389" max="5389" width="10.28515625" style="1" bestFit="1" customWidth="1"/>
    <col min="5390" max="5390" width="5.7109375" style="1" customWidth="1"/>
    <col min="5391" max="5391" width="5.42578125" style="1" customWidth="1"/>
    <col min="5392" max="5392" width="5.85546875" style="1" bestFit="1" customWidth="1"/>
    <col min="5393" max="5393" width="5.7109375" style="1" bestFit="1" customWidth="1"/>
    <col min="5394" max="5394" width="5.28515625" style="1" customWidth="1"/>
    <col min="5395" max="5395" width="5.28515625" style="1" bestFit="1" customWidth="1"/>
    <col min="5396" max="5630" width="9.140625" style="1"/>
    <col min="5631" max="5631" width="3.140625" style="1" customWidth="1"/>
    <col min="5632" max="5632" width="12.5703125" style="1" customWidth="1"/>
    <col min="5633" max="5633" width="14.140625" style="1" customWidth="1"/>
    <col min="5634" max="5634" width="9.42578125" style="1" bestFit="1" customWidth="1"/>
    <col min="5635" max="5635" width="15.85546875" style="1" customWidth="1"/>
    <col min="5636" max="5636" width="9.7109375" style="1" customWidth="1"/>
    <col min="5637" max="5637" width="16.140625" style="1" customWidth="1"/>
    <col min="5638" max="5638" width="21.5703125" style="1" customWidth="1"/>
    <col min="5639" max="5639" width="12.42578125" style="1" customWidth="1"/>
    <col min="5640" max="5640" width="14.28515625" style="1" bestFit="1" customWidth="1"/>
    <col min="5641" max="5641" width="12.42578125" style="1" customWidth="1"/>
    <col min="5642" max="5642" width="13.28515625" style="1" bestFit="1" customWidth="1"/>
    <col min="5643" max="5643" width="11.5703125" style="1" bestFit="1" customWidth="1"/>
    <col min="5644" max="5644" width="10.5703125" style="1" bestFit="1" customWidth="1"/>
    <col min="5645" max="5645" width="10.28515625" style="1" bestFit="1" customWidth="1"/>
    <col min="5646" max="5646" width="5.7109375" style="1" customWidth="1"/>
    <col min="5647" max="5647" width="5.42578125" style="1" customWidth="1"/>
    <col min="5648" max="5648" width="5.85546875" style="1" bestFit="1" customWidth="1"/>
    <col min="5649" max="5649" width="5.7109375" style="1" bestFit="1" customWidth="1"/>
    <col min="5650" max="5650" width="5.28515625" style="1" customWidth="1"/>
    <col min="5651" max="5651" width="5.28515625" style="1" bestFit="1" customWidth="1"/>
    <col min="5652" max="5886" width="9.140625" style="1"/>
    <col min="5887" max="5887" width="3.140625" style="1" customWidth="1"/>
    <col min="5888" max="5888" width="12.5703125" style="1" customWidth="1"/>
    <col min="5889" max="5889" width="14.140625" style="1" customWidth="1"/>
    <col min="5890" max="5890" width="9.42578125" style="1" bestFit="1" customWidth="1"/>
    <col min="5891" max="5891" width="15.85546875" style="1" customWidth="1"/>
    <col min="5892" max="5892" width="9.7109375" style="1" customWidth="1"/>
    <col min="5893" max="5893" width="16.140625" style="1" customWidth="1"/>
    <col min="5894" max="5894" width="21.5703125" style="1" customWidth="1"/>
    <col min="5895" max="5895" width="12.42578125" style="1" customWidth="1"/>
    <col min="5896" max="5896" width="14.28515625" style="1" bestFit="1" customWidth="1"/>
    <col min="5897" max="5897" width="12.42578125" style="1" customWidth="1"/>
    <col min="5898" max="5898" width="13.28515625" style="1" bestFit="1" customWidth="1"/>
    <col min="5899" max="5899" width="11.5703125" style="1" bestFit="1" customWidth="1"/>
    <col min="5900" max="5900" width="10.5703125" style="1" bestFit="1" customWidth="1"/>
    <col min="5901" max="5901" width="10.28515625" style="1" bestFit="1" customWidth="1"/>
    <col min="5902" max="5902" width="5.7109375" style="1" customWidth="1"/>
    <col min="5903" max="5903" width="5.42578125" style="1" customWidth="1"/>
    <col min="5904" max="5904" width="5.85546875" style="1" bestFit="1" customWidth="1"/>
    <col min="5905" max="5905" width="5.7109375" style="1" bestFit="1" customWidth="1"/>
    <col min="5906" max="5906" width="5.28515625" style="1" customWidth="1"/>
    <col min="5907" max="5907" width="5.28515625" style="1" bestFit="1" customWidth="1"/>
    <col min="5908" max="6142" width="9.140625" style="1"/>
    <col min="6143" max="6143" width="3.140625" style="1" customWidth="1"/>
    <col min="6144" max="6144" width="12.5703125" style="1" customWidth="1"/>
    <col min="6145" max="6145" width="14.140625" style="1" customWidth="1"/>
    <col min="6146" max="6146" width="9.42578125" style="1" bestFit="1" customWidth="1"/>
    <col min="6147" max="6147" width="15.85546875" style="1" customWidth="1"/>
    <col min="6148" max="6148" width="9.7109375" style="1" customWidth="1"/>
    <col min="6149" max="6149" width="16.140625" style="1" customWidth="1"/>
    <col min="6150" max="6150" width="21.5703125" style="1" customWidth="1"/>
    <col min="6151" max="6151" width="12.42578125" style="1" customWidth="1"/>
    <col min="6152" max="6152" width="14.28515625" style="1" bestFit="1" customWidth="1"/>
    <col min="6153" max="6153" width="12.42578125" style="1" customWidth="1"/>
    <col min="6154" max="6154" width="13.28515625" style="1" bestFit="1" customWidth="1"/>
    <col min="6155" max="6155" width="11.5703125" style="1" bestFit="1" customWidth="1"/>
    <col min="6156" max="6156" width="10.5703125" style="1" bestFit="1" customWidth="1"/>
    <col min="6157" max="6157" width="10.28515625" style="1" bestFit="1" customWidth="1"/>
    <col min="6158" max="6158" width="5.7109375" style="1" customWidth="1"/>
    <col min="6159" max="6159" width="5.42578125" style="1" customWidth="1"/>
    <col min="6160" max="6160" width="5.85546875" style="1" bestFit="1" customWidth="1"/>
    <col min="6161" max="6161" width="5.7109375" style="1" bestFit="1" customWidth="1"/>
    <col min="6162" max="6162" width="5.28515625" style="1" customWidth="1"/>
    <col min="6163" max="6163" width="5.28515625" style="1" bestFit="1" customWidth="1"/>
    <col min="6164" max="6398" width="9.140625" style="1"/>
    <col min="6399" max="6399" width="3.140625" style="1" customWidth="1"/>
    <col min="6400" max="6400" width="12.5703125" style="1" customWidth="1"/>
    <col min="6401" max="6401" width="14.140625" style="1" customWidth="1"/>
    <col min="6402" max="6402" width="9.42578125" style="1" bestFit="1" customWidth="1"/>
    <col min="6403" max="6403" width="15.85546875" style="1" customWidth="1"/>
    <col min="6404" max="6404" width="9.7109375" style="1" customWidth="1"/>
    <col min="6405" max="6405" width="16.140625" style="1" customWidth="1"/>
    <col min="6406" max="6406" width="21.5703125" style="1" customWidth="1"/>
    <col min="6407" max="6407" width="12.42578125" style="1" customWidth="1"/>
    <col min="6408" max="6408" width="14.28515625" style="1" bestFit="1" customWidth="1"/>
    <col min="6409" max="6409" width="12.42578125" style="1" customWidth="1"/>
    <col min="6410" max="6410" width="13.28515625" style="1" bestFit="1" customWidth="1"/>
    <col min="6411" max="6411" width="11.5703125" style="1" bestFit="1" customWidth="1"/>
    <col min="6412" max="6412" width="10.5703125" style="1" bestFit="1" customWidth="1"/>
    <col min="6413" max="6413" width="10.28515625" style="1" bestFit="1" customWidth="1"/>
    <col min="6414" max="6414" width="5.7109375" style="1" customWidth="1"/>
    <col min="6415" max="6415" width="5.42578125" style="1" customWidth="1"/>
    <col min="6416" max="6416" width="5.85546875" style="1" bestFit="1" customWidth="1"/>
    <col min="6417" max="6417" width="5.7109375" style="1" bestFit="1" customWidth="1"/>
    <col min="6418" max="6418" width="5.28515625" style="1" customWidth="1"/>
    <col min="6419" max="6419" width="5.28515625" style="1" bestFit="1" customWidth="1"/>
    <col min="6420" max="6654" width="9.140625" style="1"/>
    <col min="6655" max="6655" width="3.140625" style="1" customWidth="1"/>
    <col min="6656" max="6656" width="12.5703125" style="1" customWidth="1"/>
    <col min="6657" max="6657" width="14.140625" style="1" customWidth="1"/>
    <col min="6658" max="6658" width="9.42578125" style="1" bestFit="1" customWidth="1"/>
    <col min="6659" max="6659" width="15.85546875" style="1" customWidth="1"/>
    <col min="6660" max="6660" width="9.7109375" style="1" customWidth="1"/>
    <col min="6661" max="6661" width="16.140625" style="1" customWidth="1"/>
    <col min="6662" max="6662" width="21.5703125" style="1" customWidth="1"/>
    <col min="6663" max="6663" width="12.42578125" style="1" customWidth="1"/>
    <col min="6664" max="6664" width="14.28515625" style="1" bestFit="1" customWidth="1"/>
    <col min="6665" max="6665" width="12.42578125" style="1" customWidth="1"/>
    <col min="6666" max="6666" width="13.28515625" style="1" bestFit="1" customWidth="1"/>
    <col min="6667" max="6667" width="11.5703125" style="1" bestFit="1" customWidth="1"/>
    <col min="6668" max="6668" width="10.5703125" style="1" bestFit="1" customWidth="1"/>
    <col min="6669" max="6669" width="10.28515625" style="1" bestFit="1" customWidth="1"/>
    <col min="6670" max="6670" width="5.7109375" style="1" customWidth="1"/>
    <col min="6671" max="6671" width="5.42578125" style="1" customWidth="1"/>
    <col min="6672" max="6672" width="5.85546875" style="1" bestFit="1" customWidth="1"/>
    <col min="6673" max="6673" width="5.7109375" style="1" bestFit="1" customWidth="1"/>
    <col min="6674" max="6674" width="5.28515625" style="1" customWidth="1"/>
    <col min="6675" max="6675" width="5.28515625" style="1" bestFit="1" customWidth="1"/>
    <col min="6676" max="6910" width="9.140625" style="1"/>
    <col min="6911" max="6911" width="3.140625" style="1" customWidth="1"/>
    <col min="6912" max="6912" width="12.5703125" style="1" customWidth="1"/>
    <col min="6913" max="6913" width="14.140625" style="1" customWidth="1"/>
    <col min="6914" max="6914" width="9.42578125" style="1" bestFit="1" customWidth="1"/>
    <col min="6915" max="6915" width="15.85546875" style="1" customWidth="1"/>
    <col min="6916" max="6916" width="9.7109375" style="1" customWidth="1"/>
    <col min="6917" max="6917" width="16.140625" style="1" customWidth="1"/>
    <col min="6918" max="6918" width="21.5703125" style="1" customWidth="1"/>
    <col min="6919" max="6919" width="12.42578125" style="1" customWidth="1"/>
    <col min="6920" max="6920" width="14.28515625" style="1" bestFit="1" customWidth="1"/>
    <col min="6921" max="6921" width="12.42578125" style="1" customWidth="1"/>
    <col min="6922" max="6922" width="13.28515625" style="1" bestFit="1" customWidth="1"/>
    <col min="6923" max="6923" width="11.5703125" style="1" bestFit="1" customWidth="1"/>
    <col min="6924" max="6924" width="10.5703125" style="1" bestFit="1" customWidth="1"/>
    <col min="6925" max="6925" width="10.28515625" style="1" bestFit="1" customWidth="1"/>
    <col min="6926" max="6926" width="5.7109375" style="1" customWidth="1"/>
    <col min="6927" max="6927" width="5.42578125" style="1" customWidth="1"/>
    <col min="6928" max="6928" width="5.85546875" style="1" bestFit="1" customWidth="1"/>
    <col min="6929" max="6929" width="5.7109375" style="1" bestFit="1" customWidth="1"/>
    <col min="6930" max="6930" width="5.28515625" style="1" customWidth="1"/>
    <col min="6931" max="6931" width="5.28515625" style="1" bestFit="1" customWidth="1"/>
    <col min="6932" max="7166" width="9.140625" style="1"/>
    <col min="7167" max="7167" width="3.140625" style="1" customWidth="1"/>
    <col min="7168" max="7168" width="12.5703125" style="1" customWidth="1"/>
    <col min="7169" max="7169" width="14.140625" style="1" customWidth="1"/>
    <col min="7170" max="7170" width="9.42578125" style="1" bestFit="1" customWidth="1"/>
    <col min="7171" max="7171" width="15.85546875" style="1" customWidth="1"/>
    <col min="7172" max="7172" width="9.7109375" style="1" customWidth="1"/>
    <col min="7173" max="7173" width="16.140625" style="1" customWidth="1"/>
    <col min="7174" max="7174" width="21.5703125" style="1" customWidth="1"/>
    <col min="7175" max="7175" width="12.42578125" style="1" customWidth="1"/>
    <col min="7176" max="7176" width="14.28515625" style="1" bestFit="1" customWidth="1"/>
    <col min="7177" max="7177" width="12.42578125" style="1" customWidth="1"/>
    <col min="7178" max="7178" width="13.28515625" style="1" bestFit="1" customWidth="1"/>
    <col min="7179" max="7179" width="11.5703125" style="1" bestFit="1" customWidth="1"/>
    <col min="7180" max="7180" width="10.5703125" style="1" bestFit="1" customWidth="1"/>
    <col min="7181" max="7181" width="10.28515625" style="1" bestFit="1" customWidth="1"/>
    <col min="7182" max="7182" width="5.7109375" style="1" customWidth="1"/>
    <col min="7183" max="7183" width="5.42578125" style="1" customWidth="1"/>
    <col min="7184" max="7184" width="5.85546875" style="1" bestFit="1" customWidth="1"/>
    <col min="7185" max="7185" width="5.7109375" style="1" bestFit="1" customWidth="1"/>
    <col min="7186" max="7186" width="5.28515625" style="1" customWidth="1"/>
    <col min="7187" max="7187" width="5.28515625" style="1" bestFit="1" customWidth="1"/>
    <col min="7188" max="7422" width="9.140625" style="1"/>
    <col min="7423" max="7423" width="3.140625" style="1" customWidth="1"/>
    <col min="7424" max="7424" width="12.5703125" style="1" customWidth="1"/>
    <col min="7425" max="7425" width="14.140625" style="1" customWidth="1"/>
    <col min="7426" max="7426" width="9.42578125" style="1" bestFit="1" customWidth="1"/>
    <col min="7427" max="7427" width="15.85546875" style="1" customWidth="1"/>
    <col min="7428" max="7428" width="9.7109375" style="1" customWidth="1"/>
    <col min="7429" max="7429" width="16.140625" style="1" customWidth="1"/>
    <col min="7430" max="7430" width="21.5703125" style="1" customWidth="1"/>
    <col min="7431" max="7431" width="12.42578125" style="1" customWidth="1"/>
    <col min="7432" max="7432" width="14.28515625" style="1" bestFit="1" customWidth="1"/>
    <col min="7433" max="7433" width="12.42578125" style="1" customWidth="1"/>
    <col min="7434" max="7434" width="13.28515625" style="1" bestFit="1" customWidth="1"/>
    <col min="7435" max="7435" width="11.5703125" style="1" bestFit="1" customWidth="1"/>
    <col min="7436" max="7436" width="10.5703125" style="1" bestFit="1" customWidth="1"/>
    <col min="7437" max="7437" width="10.28515625" style="1" bestFit="1" customWidth="1"/>
    <col min="7438" max="7438" width="5.7109375" style="1" customWidth="1"/>
    <col min="7439" max="7439" width="5.42578125" style="1" customWidth="1"/>
    <col min="7440" max="7440" width="5.85546875" style="1" bestFit="1" customWidth="1"/>
    <col min="7441" max="7441" width="5.7109375" style="1" bestFit="1" customWidth="1"/>
    <col min="7442" max="7442" width="5.28515625" style="1" customWidth="1"/>
    <col min="7443" max="7443" width="5.28515625" style="1" bestFit="1" customWidth="1"/>
    <col min="7444" max="7678" width="9.140625" style="1"/>
    <col min="7679" max="7679" width="3.140625" style="1" customWidth="1"/>
    <col min="7680" max="7680" width="12.5703125" style="1" customWidth="1"/>
    <col min="7681" max="7681" width="14.140625" style="1" customWidth="1"/>
    <col min="7682" max="7682" width="9.42578125" style="1" bestFit="1" customWidth="1"/>
    <col min="7683" max="7683" width="15.85546875" style="1" customWidth="1"/>
    <col min="7684" max="7684" width="9.7109375" style="1" customWidth="1"/>
    <col min="7685" max="7685" width="16.140625" style="1" customWidth="1"/>
    <col min="7686" max="7686" width="21.5703125" style="1" customWidth="1"/>
    <col min="7687" max="7687" width="12.42578125" style="1" customWidth="1"/>
    <col min="7688" max="7688" width="14.28515625" style="1" bestFit="1" customWidth="1"/>
    <col min="7689" max="7689" width="12.42578125" style="1" customWidth="1"/>
    <col min="7690" max="7690" width="13.28515625" style="1" bestFit="1" customWidth="1"/>
    <col min="7691" max="7691" width="11.5703125" style="1" bestFit="1" customWidth="1"/>
    <col min="7692" max="7692" width="10.5703125" style="1" bestFit="1" customWidth="1"/>
    <col min="7693" max="7693" width="10.28515625" style="1" bestFit="1" customWidth="1"/>
    <col min="7694" max="7694" width="5.7109375" style="1" customWidth="1"/>
    <col min="7695" max="7695" width="5.42578125" style="1" customWidth="1"/>
    <col min="7696" max="7696" width="5.85546875" style="1" bestFit="1" customWidth="1"/>
    <col min="7697" max="7697" width="5.7109375" style="1" bestFit="1" customWidth="1"/>
    <col min="7698" max="7698" width="5.28515625" style="1" customWidth="1"/>
    <col min="7699" max="7699" width="5.28515625" style="1" bestFit="1" customWidth="1"/>
    <col min="7700" max="7934" width="9.140625" style="1"/>
    <col min="7935" max="7935" width="3.140625" style="1" customWidth="1"/>
    <col min="7936" max="7936" width="12.5703125" style="1" customWidth="1"/>
    <col min="7937" max="7937" width="14.140625" style="1" customWidth="1"/>
    <col min="7938" max="7938" width="9.42578125" style="1" bestFit="1" customWidth="1"/>
    <col min="7939" max="7939" width="15.85546875" style="1" customWidth="1"/>
    <col min="7940" max="7940" width="9.7109375" style="1" customWidth="1"/>
    <col min="7941" max="7941" width="16.140625" style="1" customWidth="1"/>
    <col min="7942" max="7942" width="21.5703125" style="1" customWidth="1"/>
    <col min="7943" max="7943" width="12.42578125" style="1" customWidth="1"/>
    <col min="7944" max="7944" width="14.28515625" style="1" bestFit="1" customWidth="1"/>
    <col min="7945" max="7945" width="12.42578125" style="1" customWidth="1"/>
    <col min="7946" max="7946" width="13.28515625" style="1" bestFit="1" customWidth="1"/>
    <col min="7947" max="7947" width="11.5703125" style="1" bestFit="1" customWidth="1"/>
    <col min="7948" max="7948" width="10.5703125" style="1" bestFit="1" customWidth="1"/>
    <col min="7949" max="7949" width="10.28515625" style="1" bestFit="1" customWidth="1"/>
    <col min="7950" max="7950" width="5.7109375" style="1" customWidth="1"/>
    <col min="7951" max="7951" width="5.42578125" style="1" customWidth="1"/>
    <col min="7952" max="7952" width="5.85546875" style="1" bestFit="1" customWidth="1"/>
    <col min="7953" max="7953" width="5.7109375" style="1" bestFit="1" customWidth="1"/>
    <col min="7954" max="7954" width="5.28515625" style="1" customWidth="1"/>
    <col min="7955" max="7955" width="5.28515625" style="1" bestFit="1" customWidth="1"/>
    <col min="7956" max="8190" width="9.140625" style="1"/>
    <col min="8191" max="8191" width="3.140625" style="1" customWidth="1"/>
    <col min="8192" max="8192" width="12.5703125" style="1" customWidth="1"/>
    <col min="8193" max="8193" width="14.140625" style="1" customWidth="1"/>
    <col min="8194" max="8194" width="9.42578125" style="1" bestFit="1" customWidth="1"/>
    <col min="8195" max="8195" width="15.85546875" style="1" customWidth="1"/>
    <col min="8196" max="8196" width="9.7109375" style="1" customWidth="1"/>
    <col min="8197" max="8197" width="16.140625" style="1" customWidth="1"/>
    <col min="8198" max="8198" width="21.5703125" style="1" customWidth="1"/>
    <col min="8199" max="8199" width="12.42578125" style="1" customWidth="1"/>
    <col min="8200" max="8200" width="14.28515625" style="1" bestFit="1" customWidth="1"/>
    <col min="8201" max="8201" width="12.42578125" style="1" customWidth="1"/>
    <col min="8202" max="8202" width="13.28515625" style="1" bestFit="1" customWidth="1"/>
    <col min="8203" max="8203" width="11.5703125" style="1" bestFit="1" customWidth="1"/>
    <col min="8204" max="8204" width="10.5703125" style="1" bestFit="1" customWidth="1"/>
    <col min="8205" max="8205" width="10.28515625" style="1" bestFit="1" customWidth="1"/>
    <col min="8206" max="8206" width="5.7109375" style="1" customWidth="1"/>
    <col min="8207" max="8207" width="5.42578125" style="1" customWidth="1"/>
    <col min="8208" max="8208" width="5.85546875" style="1" bestFit="1" customWidth="1"/>
    <col min="8209" max="8209" width="5.7109375" style="1" bestFit="1" customWidth="1"/>
    <col min="8210" max="8210" width="5.28515625" style="1" customWidth="1"/>
    <col min="8211" max="8211" width="5.28515625" style="1" bestFit="1" customWidth="1"/>
    <col min="8212" max="8446" width="9.140625" style="1"/>
    <col min="8447" max="8447" width="3.140625" style="1" customWidth="1"/>
    <col min="8448" max="8448" width="12.5703125" style="1" customWidth="1"/>
    <col min="8449" max="8449" width="14.140625" style="1" customWidth="1"/>
    <col min="8450" max="8450" width="9.42578125" style="1" bestFit="1" customWidth="1"/>
    <col min="8451" max="8451" width="15.85546875" style="1" customWidth="1"/>
    <col min="8452" max="8452" width="9.7109375" style="1" customWidth="1"/>
    <col min="8453" max="8453" width="16.140625" style="1" customWidth="1"/>
    <col min="8454" max="8454" width="21.5703125" style="1" customWidth="1"/>
    <col min="8455" max="8455" width="12.42578125" style="1" customWidth="1"/>
    <col min="8456" max="8456" width="14.28515625" style="1" bestFit="1" customWidth="1"/>
    <col min="8457" max="8457" width="12.42578125" style="1" customWidth="1"/>
    <col min="8458" max="8458" width="13.28515625" style="1" bestFit="1" customWidth="1"/>
    <col min="8459" max="8459" width="11.5703125" style="1" bestFit="1" customWidth="1"/>
    <col min="8460" max="8460" width="10.5703125" style="1" bestFit="1" customWidth="1"/>
    <col min="8461" max="8461" width="10.28515625" style="1" bestFit="1" customWidth="1"/>
    <col min="8462" max="8462" width="5.7109375" style="1" customWidth="1"/>
    <col min="8463" max="8463" width="5.42578125" style="1" customWidth="1"/>
    <col min="8464" max="8464" width="5.85546875" style="1" bestFit="1" customWidth="1"/>
    <col min="8465" max="8465" width="5.7109375" style="1" bestFit="1" customWidth="1"/>
    <col min="8466" max="8466" width="5.28515625" style="1" customWidth="1"/>
    <col min="8467" max="8467" width="5.28515625" style="1" bestFit="1" customWidth="1"/>
    <col min="8468" max="8702" width="9.140625" style="1"/>
    <col min="8703" max="8703" width="3.140625" style="1" customWidth="1"/>
    <col min="8704" max="8704" width="12.5703125" style="1" customWidth="1"/>
    <col min="8705" max="8705" width="14.140625" style="1" customWidth="1"/>
    <col min="8706" max="8706" width="9.42578125" style="1" bestFit="1" customWidth="1"/>
    <col min="8707" max="8707" width="15.85546875" style="1" customWidth="1"/>
    <col min="8708" max="8708" width="9.7109375" style="1" customWidth="1"/>
    <col min="8709" max="8709" width="16.140625" style="1" customWidth="1"/>
    <col min="8710" max="8710" width="21.5703125" style="1" customWidth="1"/>
    <col min="8711" max="8711" width="12.42578125" style="1" customWidth="1"/>
    <col min="8712" max="8712" width="14.28515625" style="1" bestFit="1" customWidth="1"/>
    <col min="8713" max="8713" width="12.42578125" style="1" customWidth="1"/>
    <col min="8714" max="8714" width="13.28515625" style="1" bestFit="1" customWidth="1"/>
    <col min="8715" max="8715" width="11.5703125" style="1" bestFit="1" customWidth="1"/>
    <col min="8716" max="8716" width="10.5703125" style="1" bestFit="1" customWidth="1"/>
    <col min="8717" max="8717" width="10.28515625" style="1" bestFit="1" customWidth="1"/>
    <col min="8718" max="8718" width="5.7109375" style="1" customWidth="1"/>
    <col min="8719" max="8719" width="5.42578125" style="1" customWidth="1"/>
    <col min="8720" max="8720" width="5.85546875" style="1" bestFit="1" customWidth="1"/>
    <col min="8721" max="8721" width="5.7109375" style="1" bestFit="1" customWidth="1"/>
    <col min="8722" max="8722" width="5.28515625" style="1" customWidth="1"/>
    <col min="8723" max="8723" width="5.28515625" style="1" bestFit="1" customWidth="1"/>
    <col min="8724" max="8958" width="9.140625" style="1"/>
    <col min="8959" max="8959" width="3.140625" style="1" customWidth="1"/>
    <col min="8960" max="8960" width="12.5703125" style="1" customWidth="1"/>
    <col min="8961" max="8961" width="14.140625" style="1" customWidth="1"/>
    <col min="8962" max="8962" width="9.42578125" style="1" bestFit="1" customWidth="1"/>
    <col min="8963" max="8963" width="15.85546875" style="1" customWidth="1"/>
    <col min="8964" max="8964" width="9.7109375" style="1" customWidth="1"/>
    <col min="8965" max="8965" width="16.140625" style="1" customWidth="1"/>
    <col min="8966" max="8966" width="21.5703125" style="1" customWidth="1"/>
    <col min="8967" max="8967" width="12.42578125" style="1" customWidth="1"/>
    <col min="8968" max="8968" width="14.28515625" style="1" bestFit="1" customWidth="1"/>
    <col min="8969" max="8969" width="12.42578125" style="1" customWidth="1"/>
    <col min="8970" max="8970" width="13.28515625" style="1" bestFit="1" customWidth="1"/>
    <col min="8971" max="8971" width="11.5703125" style="1" bestFit="1" customWidth="1"/>
    <col min="8972" max="8972" width="10.5703125" style="1" bestFit="1" customWidth="1"/>
    <col min="8973" max="8973" width="10.28515625" style="1" bestFit="1" customWidth="1"/>
    <col min="8974" max="8974" width="5.7109375" style="1" customWidth="1"/>
    <col min="8975" max="8975" width="5.42578125" style="1" customWidth="1"/>
    <col min="8976" max="8976" width="5.85546875" style="1" bestFit="1" customWidth="1"/>
    <col min="8977" max="8977" width="5.7109375" style="1" bestFit="1" customWidth="1"/>
    <col min="8978" max="8978" width="5.28515625" style="1" customWidth="1"/>
    <col min="8979" max="8979" width="5.28515625" style="1" bestFit="1" customWidth="1"/>
    <col min="8980" max="9214" width="9.140625" style="1"/>
    <col min="9215" max="9215" width="3.140625" style="1" customWidth="1"/>
    <col min="9216" max="9216" width="12.5703125" style="1" customWidth="1"/>
    <col min="9217" max="9217" width="14.140625" style="1" customWidth="1"/>
    <col min="9218" max="9218" width="9.42578125" style="1" bestFit="1" customWidth="1"/>
    <col min="9219" max="9219" width="15.85546875" style="1" customWidth="1"/>
    <col min="9220" max="9220" width="9.7109375" style="1" customWidth="1"/>
    <col min="9221" max="9221" width="16.140625" style="1" customWidth="1"/>
    <col min="9222" max="9222" width="21.5703125" style="1" customWidth="1"/>
    <col min="9223" max="9223" width="12.42578125" style="1" customWidth="1"/>
    <col min="9224" max="9224" width="14.28515625" style="1" bestFit="1" customWidth="1"/>
    <col min="9225" max="9225" width="12.42578125" style="1" customWidth="1"/>
    <col min="9226" max="9226" width="13.28515625" style="1" bestFit="1" customWidth="1"/>
    <col min="9227" max="9227" width="11.5703125" style="1" bestFit="1" customWidth="1"/>
    <col min="9228" max="9228" width="10.5703125" style="1" bestFit="1" customWidth="1"/>
    <col min="9229" max="9229" width="10.28515625" style="1" bestFit="1" customWidth="1"/>
    <col min="9230" max="9230" width="5.7109375" style="1" customWidth="1"/>
    <col min="9231" max="9231" width="5.42578125" style="1" customWidth="1"/>
    <col min="9232" max="9232" width="5.85546875" style="1" bestFit="1" customWidth="1"/>
    <col min="9233" max="9233" width="5.7109375" style="1" bestFit="1" customWidth="1"/>
    <col min="9234" max="9234" width="5.28515625" style="1" customWidth="1"/>
    <col min="9235" max="9235" width="5.28515625" style="1" bestFit="1" customWidth="1"/>
    <col min="9236" max="9470" width="9.140625" style="1"/>
    <col min="9471" max="9471" width="3.140625" style="1" customWidth="1"/>
    <col min="9472" max="9472" width="12.5703125" style="1" customWidth="1"/>
    <col min="9473" max="9473" width="14.140625" style="1" customWidth="1"/>
    <col min="9474" max="9474" width="9.42578125" style="1" bestFit="1" customWidth="1"/>
    <col min="9475" max="9475" width="15.85546875" style="1" customWidth="1"/>
    <col min="9476" max="9476" width="9.7109375" style="1" customWidth="1"/>
    <col min="9477" max="9477" width="16.140625" style="1" customWidth="1"/>
    <col min="9478" max="9478" width="21.5703125" style="1" customWidth="1"/>
    <col min="9479" max="9479" width="12.42578125" style="1" customWidth="1"/>
    <col min="9480" max="9480" width="14.28515625" style="1" bestFit="1" customWidth="1"/>
    <col min="9481" max="9481" width="12.42578125" style="1" customWidth="1"/>
    <col min="9482" max="9482" width="13.28515625" style="1" bestFit="1" customWidth="1"/>
    <col min="9483" max="9483" width="11.5703125" style="1" bestFit="1" customWidth="1"/>
    <col min="9484" max="9484" width="10.5703125" style="1" bestFit="1" customWidth="1"/>
    <col min="9485" max="9485" width="10.28515625" style="1" bestFit="1" customWidth="1"/>
    <col min="9486" max="9486" width="5.7109375" style="1" customWidth="1"/>
    <col min="9487" max="9487" width="5.42578125" style="1" customWidth="1"/>
    <col min="9488" max="9488" width="5.85546875" style="1" bestFit="1" customWidth="1"/>
    <col min="9489" max="9489" width="5.7109375" style="1" bestFit="1" customWidth="1"/>
    <col min="9490" max="9490" width="5.28515625" style="1" customWidth="1"/>
    <col min="9491" max="9491" width="5.28515625" style="1" bestFit="1" customWidth="1"/>
    <col min="9492" max="9726" width="9.140625" style="1"/>
    <col min="9727" max="9727" width="3.140625" style="1" customWidth="1"/>
    <col min="9728" max="9728" width="12.5703125" style="1" customWidth="1"/>
    <col min="9729" max="9729" width="14.140625" style="1" customWidth="1"/>
    <col min="9730" max="9730" width="9.42578125" style="1" bestFit="1" customWidth="1"/>
    <col min="9731" max="9731" width="15.85546875" style="1" customWidth="1"/>
    <col min="9732" max="9732" width="9.7109375" style="1" customWidth="1"/>
    <col min="9733" max="9733" width="16.140625" style="1" customWidth="1"/>
    <col min="9734" max="9734" width="21.5703125" style="1" customWidth="1"/>
    <col min="9735" max="9735" width="12.42578125" style="1" customWidth="1"/>
    <col min="9736" max="9736" width="14.28515625" style="1" bestFit="1" customWidth="1"/>
    <col min="9737" max="9737" width="12.42578125" style="1" customWidth="1"/>
    <col min="9738" max="9738" width="13.28515625" style="1" bestFit="1" customWidth="1"/>
    <col min="9739" max="9739" width="11.5703125" style="1" bestFit="1" customWidth="1"/>
    <col min="9740" max="9740" width="10.5703125" style="1" bestFit="1" customWidth="1"/>
    <col min="9741" max="9741" width="10.28515625" style="1" bestFit="1" customWidth="1"/>
    <col min="9742" max="9742" width="5.7109375" style="1" customWidth="1"/>
    <col min="9743" max="9743" width="5.42578125" style="1" customWidth="1"/>
    <col min="9744" max="9744" width="5.85546875" style="1" bestFit="1" customWidth="1"/>
    <col min="9745" max="9745" width="5.7109375" style="1" bestFit="1" customWidth="1"/>
    <col min="9746" max="9746" width="5.28515625" style="1" customWidth="1"/>
    <col min="9747" max="9747" width="5.28515625" style="1" bestFit="1" customWidth="1"/>
    <col min="9748" max="9982" width="9.140625" style="1"/>
    <col min="9983" max="9983" width="3.140625" style="1" customWidth="1"/>
    <col min="9984" max="9984" width="12.5703125" style="1" customWidth="1"/>
    <col min="9985" max="9985" width="14.140625" style="1" customWidth="1"/>
    <col min="9986" max="9986" width="9.42578125" style="1" bestFit="1" customWidth="1"/>
    <col min="9987" max="9987" width="15.85546875" style="1" customWidth="1"/>
    <col min="9988" max="9988" width="9.7109375" style="1" customWidth="1"/>
    <col min="9989" max="9989" width="16.140625" style="1" customWidth="1"/>
    <col min="9990" max="9990" width="21.5703125" style="1" customWidth="1"/>
    <col min="9991" max="9991" width="12.42578125" style="1" customWidth="1"/>
    <col min="9992" max="9992" width="14.28515625" style="1" bestFit="1" customWidth="1"/>
    <col min="9993" max="9993" width="12.42578125" style="1" customWidth="1"/>
    <col min="9994" max="9994" width="13.28515625" style="1" bestFit="1" customWidth="1"/>
    <col min="9995" max="9995" width="11.5703125" style="1" bestFit="1" customWidth="1"/>
    <col min="9996" max="9996" width="10.5703125" style="1" bestFit="1" customWidth="1"/>
    <col min="9997" max="9997" width="10.28515625" style="1" bestFit="1" customWidth="1"/>
    <col min="9998" max="9998" width="5.7109375" style="1" customWidth="1"/>
    <col min="9999" max="9999" width="5.42578125" style="1" customWidth="1"/>
    <col min="10000" max="10000" width="5.85546875" style="1" bestFit="1" customWidth="1"/>
    <col min="10001" max="10001" width="5.7109375" style="1" bestFit="1" customWidth="1"/>
    <col min="10002" max="10002" width="5.28515625" style="1" customWidth="1"/>
    <col min="10003" max="10003" width="5.28515625" style="1" bestFit="1" customWidth="1"/>
    <col min="10004" max="10238" width="9.140625" style="1"/>
    <col min="10239" max="10239" width="3.140625" style="1" customWidth="1"/>
    <col min="10240" max="10240" width="12.5703125" style="1" customWidth="1"/>
    <col min="10241" max="10241" width="14.140625" style="1" customWidth="1"/>
    <col min="10242" max="10242" width="9.42578125" style="1" bestFit="1" customWidth="1"/>
    <col min="10243" max="10243" width="15.85546875" style="1" customWidth="1"/>
    <col min="10244" max="10244" width="9.7109375" style="1" customWidth="1"/>
    <col min="10245" max="10245" width="16.140625" style="1" customWidth="1"/>
    <col min="10246" max="10246" width="21.5703125" style="1" customWidth="1"/>
    <col min="10247" max="10247" width="12.42578125" style="1" customWidth="1"/>
    <col min="10248" max="10248" width="14.28515625" style="1" bestFit="1" customWidth="1"/>
    <col min="10249" max="10249" width="12.42578125" style="1" customWidth="1"/>
    <col min="10250" max="10250" width="13.28515625" style="1" bestFit="1" customWidth="1"/>
    <col min="10251" max="10251" width="11.5703125" style="1" bestFit="1" customWidth="1"/>
    <col min="10252" max="10252" width="10.5703125" style="1" bestFit="1" customWidth="1"/>
    <col min="10253" max="10253" width="10.28515625" style="1" bestFit="1" customWidth="1"/>
    <col min="10254" max="10254" width="5.7109375" style="1" customWidth="1"/>
    <col min="10255" max="10255" width="5.42578125" style="1" customWidth="1"/>
    <col min="10256" max="10256" width="5.85546875" style="1" bestFit="1" customWidth="1"/>
    <col min="10257" max="10257" width="5.7109375" style="1" bestFit="1" customWidth="1"/>
    <col min="10258" max="10258" width="5.28515625" style="1" customWidth="1"/>
    <col min="10259" max="10259" width="5.28515625" style="1" bestFit="1" customWidth="1"/>
    <col min="10260" max="10494" width="9.140625" style="1"/>
    <col min="10495" max="10495" width="3.140625" style="1" customWidth="1"/>
    <col min="10496" max="10496" width="12.5703125" style="1" customWidth="1"/>
    <col min="10497" max="10497" width="14.140625" style="1" customWidth="1"/>
    <col min="10498" max="10498" width="9.42578125" style="1" bestFit="1" customWidth="1"/>
    <col min="10499" max="10499" width="15.85546875" style="1" customWidth="1"/>
    <col min="10500" max="10500" width="9.7109375" style="1" customWidth="1"/>
    <col min="10501" max="10501" width="16.140625" style="1" customWidth="1"/>
    <col min="10502" max="10502" width="21.5703125" style="1" customWidth="1"/>
    <col min="10503" max="10503" width="12.42578125" style="1" customWidth="1"/>
    <col min="10504" max="10504" width="14.28515625" style="1" bestFit="1" customWidth="1"/>
    <col min="10505" max="10505" width="12.42578125" style="1" customWidth="1"/>
    <col min="10506" max="10506" width="13.28515625" style="1" bestFit="1" customWidth="1"/>
    <col min="10507" max="10507" width="11.5703125" style="1" bestFit="1" customWidth="1"/>
    <col min="10508" max="10508" width="10.5703125" style="1" bestFit="1" customWidth="1"/>
    <col min="10509" max="10509" width="10.28515625" style="1" bestFit="1" customWidth="1"/>
    <col min="10510" max="10510" width="5.7109375" style="1" customWidth="1"/>
    <col min="10511" max="10511" width="5.42578125" style="1" customWidth="1"/>
    <col min="10512" max="10512" width="5.85546875" style="1" bestFit="1" customWidth="1"/>
    <col min="10513" max="10513" width="5.7109375" style="1" bestFit="1" customWidth="1"/>
    <col min="10514" max="10514" width="5.28515625" style="1" customWidth="1"/>
    <col min="10515" max="10515" width="5.28515625" style="1" bestFit="1" customWidth="1"/>
    <col min="10516" max="10750" width="9.140625" style="1"/>
    <col min="10751" max="10751" width="3.140625" style="1" customWidth="1"/>
    <col min="10752" max="10752" width="12.5703125" style="1" customWidth="1"/>
    <col min="10753" max="10753" width="14.140625" style="1" customWidth="1"/>
    <col min="10754" max="10754" width="9.42578125" style="1" bestFit="1" customWidth="1"/>
    <col min="10755" max="10755" width="15.85546875" style="1" customWidth="1"/>
    <col min="10756" max="10756" width="9.7109375" style="1" customWidth="1"/>
    <col min="10757" max="10757" width="16.140625" style="1" customWidth="1"/>
    <col min="10758" max="10758" width="21.5703125" style="1" customWidth="1"/>
    <col min="10759" max="10759" width="12.42578125" style="1" customWidth="1"/>
    <col min="10760" max="10760" width="14.28515625" style="1" bestFit="1" customWidth="1"/>
    <col min="10761" max="10761" width="12.42578125" style="1" customWidth="1"/>
    <col min="10762" max="10762" width="13.28515625" style="1" bestFit="1" customWidth="1"/>
    <col min="10763" max="10763" width="11.5703125" style="1" bestFit="1" customWidth="1"/>
    <col min="10764" max="10764" width="10.5703125" style="1" bestFit="1" customWidth="1"/>
    <col min="10765" max="10765" width="10.28515625" style="1" bestFit="1" customWidth="1"/>
    <col min="10766" max="10766" width="5.7109375" style="1" customWidth="1"/>
    <col min="10767" max="10767" width="5.42578125" style="1" customWidth="1"/>
    <col min="10768" max="10768" width="5.85546875" style="1" bestFit="1" customWidth="1"/>
    <col min="10769" max="10769" width="5.7109375" style="1" bestFit="1" customWidth="1"/>
    <col min="10770" max="10770" width="5.28515625" style="1" customWidth="1"/>
    <col min="10771" max="10771" width="5.28515625" style="1" bestFit="1" customWidth="1"/>
    <col min="10772" max="11006" width="9.140625" style="1"/>
    <col min="11007" max="11007" width="3.140625" style="1" customWidth="1"/>
    <col min="11008" max="11008" width="12.5703125" style="1" customWidth="1"/>
    <col min="11009" max="11009" width="14.140625" style="1" customWidth="1"/>
    <col min="11010" max="11010" width="9.42578125" style="1" bestFit="1" customWidth="1"/>
    <col min="11011" max="11011" width="15.85546875" style="1" customWidth="1"/>
    <col min="11012" max="11012" width="9.7109375" style="1" customWidth="1"/>
    <col min="11013" max="11013" width="16.140625" style="1" customWidth="1"/>
    <col min="11014" max="11014" width="21.5703125" style="1" customWidth="1"/>
    <col min="11015" max="11015" width="12.42578125" style="1" customWidth="1"/>
    <col min="11016" max="11016" width="14.28515625" style="1" bestFit="1" customWidth="1"/>
    <col min="11017" max="11017" width="12.42578125" style="1" customWidth="1"/>
    <col min="11018" max="11018" width="13.28515625" style="1" bestFit="1" customWidth="1"/>
    <col min="11019" max="11019" width="11.5703125" style="1" bestFit="1" customWidth="1"/>
    <col min="11020" max="11020" width="10.5703125" style="1" bestFit="1" customWidth="1"/>
    <col min="11021" max="11021" width="10.28515625" style="1" bestFit="1" customWidth="1"/>
    <col min="11022" max="11022" width="5.7109375" style="1" customWidth="1"/>
    <col min="11023" max="11023" width="5.42578125" style="1" customWidth="1"/>
    <col min="11024" max="11024" width="5.85546875" style="1" bestFit="1" customWidth="1"/>
    <col min="11025" max="11025" width="5.7109375" style="1" bestFit="1" customWidth="1"/>
    <col min="11026" max="11026" width="5.28515625" style="1" customWidth="1"/>
    <col min="11027" max="11027" width="5.28515625" style="1" bestFit="1" customWidth="1"/>
    <col min="11028" max="11262" width="9.140625" style="1"/>
    <col min="11263" max="11263" width="3.140625" style="1" customWidth="1"/>
    <col min="11264" max="11264" width="12.5703125" style="1" customWidth="1"/>
    <col min="11265" max="11265" width="14.140625" style="1" customWidth="1"/>
    <col min="11266" max="11266" width="9.42578125" style="1" bestFit="1" customWidth="1"/>
    <col min="11267" max="11267" width="15.85546875" style="1" customWidth="1"/>
    <col min="11268" max="11268" width="9.7109375" style="1" customWidth="1"/>
    <col min="11269" max="11269" width="16.140625" style="1" customWidth="1"/>
    <col min="11270" max="11270" width="21.5703125" style="1" customWidth="1"/>
    <col min="11271" max="11271" width="12.42578125" style="1" customWidth="1"/>
    <col min="11272" max="11272" width="14.28515625" style="1" bestFit="1" customWidth="1"/>
    <col min="11273" max="11273" width="12.42578125" style="1" customWidth="1"/>
    <col min="11274" max="11274" width="13.28515625" style="1" bestFit="1" customWidth="1"/>
    <col min="11275" max="11275" width="11.5703125" style="1" bestFit="1" customWidth="1"/>
    <col min="11276" max="11276" width="10.5703125" style="1" bestFit="1" customWidth="1"/>
    <col min="11277" max="11277" width="10.28515625" style="1" bestFit="1" customWidth="1"/>
    <col min="11278" max="11278" width="5.7109375" style="1" customWidth="1"/>
    <col min="11279" max="11279" width="5.42578125" style="1" customWidth="1"/>
    <col min="11280" max="11280" width="5.85546875" style="1" bestFit="1" customWidth="1"/>
    <col min="11281" max="11281" width="5.7109375" style="1" bestFit="1" customWidth="1"/>
    <col min="11282" max="11282" width="5.28515625" style="1" customWidth="1"/>
    <col min="11283" max="11283" width="5.28515625" style="1" bestFit="1" customWidth="1"/>
    <col min="11284" max="11518" width="9.140625" style="1"/>
    <col min="11519" max="11519" width="3.140625" style="1" customWidth="1"/>
    <col min="11520" max="11520" width="12.5703125" style="1" customWidth="1"/>
    <col min="11521" max="11521" width="14.140625" style="1" customWidth="1"/>
    <col min="11522" max="11522" width="9.42578125" style="1" bestFit="1" customWidth="1"/>
    <col min="11523" max="11523" width="15.85546875" style="1" customWidth="1"/>
    <col min="11524" max="11524" width="9.7109375" style="1" customWidth="1"/>
    <col min="11525" max="11525" width="16.140625" style="1" customWidth="1"/>
    <col min="11526" max="11526" width="21.5703125" style="1" customWidth="1"/>
    <col min="11527" max="11527" width="12.42578125" style="1" customWidth="1"/>
    <col min="11528" max="11528" width="14.28515625" style="1" bestFit="1" customWidth="1"/>
    <col min="11529" max="11529" width="12.42578125" style="1" customWidth="1"/>
    <col min="11530" max="11530" width="13.28515625" style="1" bestFit="1" customWidth="1"/>
    <col min="11531" max="11531" width="11.5703125" style="1" bestFit="1" customWidth="1"/>
    <col min="11532" max="11532" width="10.5703125" style="1" bestFit="1" customWidth="1"/>
    <col min="11533" max="11533" width="10.28515625" style="1" bestFit="1" customWidth="1"/>
    <col min="11534" max="11534" width="5.7109375" style="1" customWidth="1"/>
    <col min="11535" max="11535" width="5.42578125" style="1" customWidth="1"/>
    <col min="11536" max="11536" width="5.85546875" style="1" bestFit="1" customWidth="1"/>
    <col min="11537" max="11537" width="5.7109375" style="1" bestFit="1" customWidth="1"/>
    <col min="11538" max="11538" width="5.28515625" style="1" customWidth="1"/>
    <col min="11539" max="11539" width="5.28515625" style="1" bestFit="1" customWidth="1"/>
    <col min="11540" max="11774" width="9.140625" style="1"/>
    <col min="11775" max="11775" width="3.140625" style="1" customWidth="1"/>
    <col min="11776" max="11776" width="12.5703125" style="1" customWidth="1"/>
    <col min="11777" max="11777" width="14.140625" style="1" customWidth="1"/>
    <col min="11778" max="11778" width="9.42578125" style="1" bestFit="1" customWidth="1"/>
    <col min="11779" max="11779" width="15.85546875" style="1" customWidth="1"/>
    <col min="11780" max="11780" width="9.7109375" style="1" customWidth="1"/>
    <col min="11781" max="11781" width="16.140625" style="1" customWidth="1"/>
    <col min="11782" max="11782" width="21.5703125" style="1" customWidth="1"/>
    <col min="11783" max="11783" width="12.42578125" style="1" customWidth="1"/>
    <col min="11784" max="11784" width="14.28515625" style="1" bestFit="1" customWidth="1"/>
    <col min="11785" max="11785" width="12.42578125" style="1" customWidth="1"/>
    <col min="11786" max="11786" width="13.28515625" style="1" bestFit="1" customWidth="1"/>
    <col min="11787" max="11787" width="11.5703125" style="1" bestFit="1" customWidth="1"/>
    <col min="11788" max="11788" width="10.5703125" style="1" bestFit="1" customWidth="1"/>
    <col min="11789" max="11789" width="10.28515625" style="1" bestFit="1" customWidth="1"/>
    <col min="11790" max="11790" width="5.7109375" style="1" customWidth="1"/>
    <col min="11791" max="11791" width="5.42578125" style="1" customWidth="1"/>
    <col min="11792" max="11792" width="5.85546875" style="1" bestFit="1" customWidth="1"/>
    <col min="11793" max="11793" width="5.7109375" style="1" bestFit="1" customWidth="1"/>
    <col min="11794" max="11794" width="5.28515625" style="1" customWidth="1"/>
    <col min="11795" max="11795" width="5.28515625" style="1" bestFit="1" customWidth="1"/>
    <col min="11796" max="12030" width="9.140625" style="1"/>
    <col min="12031" max="12031" width="3.140625" style="1" customWidth="1"/>
    <col min="12032" max="12032" width="12.5703125" style="1" customWidth="1"/>
    <col min="12033" max="12033" width="14.140625" style="1" customWidth="1"/>
    <col min="12034" max="12034" width="9.42578125" style="1" bestFit="1" customWidth="1"/>
    <col min="12035" max="12035" width="15.85546875" style="1" customWidth="1"/>
    <col min="12036" max="12036" width="9.7109375" style="1" customWidth="1"/>
    <col min="12037" max="12037" width="16.140625" style="1" customWidth="1"/>
    <col min="12038" max="12038" width="21.5703125" style="1" customWidth="1"/>
    <col min="12039" max="12039" width="12.42578125" style="1" customWidth="1"/>
    <col min="12040" max="12040" width="14.28515625" style="1" bestFit="1" customWidth="1"/>
    <col min="12041" max="12041" width="12.42578125" style="1" customWidth="1"/>
    <col min="12042" max="12042" width="13.28515625" style="1" bestFit="1" customWidth="1"/>
    <col min="12043" max="12043" width="11.5703125" style="1" bestFit="1" customWidth="1"/>
    <col min="12044" max="12044" width="10.5703125" style="1" bestFit="1" customWidth="1"/>
    <col min="12045" max="12045" width="10.28515625" style="1" bestFit="1" customWidth="1"/>
    <col min="12046" max="12046" width="5.7109375" style="1" customWidth="1"/>
    <col min="12047" max="12047" width="5.42578125" style="1" customWidth="1"/>
    <col min="12048" max="12048" width="5.85546875" style="1" bestFit="1" customWidth="1"/>
    <col min="12049" max="12049" width="5.7109375" style="1" bestFit="1" customWidth="1"/>
    <col min="12050" max="12050" width="5.28515625" style="1" customWidth="1"/>
    <col min="12051" max="12051" width="5.28515625" style="1" bestFit="1" customWidth="1"/>
    <col min="12052" max="12286" width="9.140625" style="1"/>
    <col min="12287" max="12287" width="3.140625" style="1" customWidth="1"/>
    <col min="12288" max="12288" width="12.5703125" style="1" customWidth="1"/>
    <col min="12289" max="12289" width="14.140625" style="1" customWidth="1"/>
    <col min="12290" max="12290" width="9.42578125" style="1" bestFit="1" customWidth="1"/>
    <col min="12291" max="12291" width="15.85546875" style="1" customWidth="1"/>
    <col min="12292" max="12292" width="9.7109375" style="1" customWidth="1"/>
    <col min="12293" max="12293" width="16.140625" style="1" customWidth="1"/>
    <col min="12294" max="12294" width="21.5703125" style="1" customWidth="1"/>
    <col min="12295" max="12295" width="12.42578125" style="1" customWidth="1"/>
    <col min="12296" max="12296" width="14.28515625" style="1" bestFit="1" customWidth="1"/>
    <col min="12297" max="12297" width="12.42578125" style="1" customWidth="1"/>
    <col min="12298" max="12298" width="13.28515625" style="1" bestFit="1" customWidth="1"/>
    <col min="12299" max="12299" width="11.5703125" style="1" bestFit="1" customWidth="1"/>
    <col min="12300" max="12300" width="10.5703125" style="1" bestFit="1" customWidth="1"/>
    <col min="12301" max="12301" width="10.28515625" style="1" bestFit="1" customWidth="1"/>
    <col min="12302" max="12302" width="5.7109375" style="1" customWidth="1"/>
    <col min="12303" max="12303" width="5.42578125" style="1" customWidth="1"/>
    <col min="12304" max="12304" width="5.85546875" style="1" bestFit="1" customWidth="1"/>
    <col min="12305" max="12305" width="5.7109375" style="1" bestFit="1" customWidth="1"/>
    <col min="12306" max="12306" width="5.28515625" style="1" customWidth="1"/>
    <col min="12307" max="12307" width="5.28515625" style="1" bestFit="1" customWidth="1"/>
    <col min="12308" max="12542" width="9.140625" style="1"/>
    <col min="12543" max="12543" width="3.140625" style="1" customWidth="1"/>
    <col min="12544" max="12544" width="12.5703125" style="1" customWidth="1"/>
    <col min="12545" max="12545" width="14.140625" style="1" customWidth="1"/>
    <col min="12546" max="12546" width="9.42578125" style="1" bestFit="1" customWidth="1"/>
    <col min="12547" max="12547" width="15.85546875" style="1" customWidth="1"/>
    <col min="12548" max="12548" width="9.7109375" style="1" customWidth="1"/>
    <col min="12549" max="12549" width="16.140625" style="1" customWidth="1"/>
    <col min="12550" max="12550" width="21.5703125" style="1" customWidth="1"/>
    <col min="12551" max="12551" width="12.42578125" style="1" customWidth="1"/>
    <col min="12552" max="12552" width="14.28515625" style="1" bestFit="1" customWidth="1"/>
    <col min="12553" max="12553" width="12.42578125" style="1" customWidth="1"/>
    <col min="12554" max="12554" width="13.28515625" style="1" bestFit="1" customWidth="1"/>
    <col min="12555" max="12555" width="11.5703125" style="1" bestFit="1" customWidth="1"/>
    <col min="12556" max="12556" width="10.5703125" style="1" bestFit="1" customWidth="1"/>
    <col min="12557" max="12557" width="10.28515625" style="1" bestFit="1" customWidth="1"/>
    <col min="12558" max="12558" width="5.7109375" style="1" customWidth="1"/>
    <col min="12559" max="12559" width="5.42578125" style="1" customWidth="1"/>
    <col min="12560" max="12560" width="5.85546875" style="1" bestFit="1" customWidth="1"/>
    <col min="12561" max="12561" width="5.7109375" style="1" bestFit="1" customWidth="1"/>
    <col min="12562" max="12562" width="5.28515625" style="1" customWidth="1"/>
    <col min="12563" max="12563" width="5.28515625" style="1" bestFit="1" customWidth="1"/>
    <col min="12564" max="12798" width="9.140625" style="1"/>
    <col min="12799" max="12799" width="3.140625" style="1" customWidth="1"/>
    <col min="12800" max="12800" width="12.5703125" style="1" customWidth="1"/>
    <col min="12801" max="12801" width="14.140625" style="1" customWidth="1"/>
    <col min="12802" max="12802" width="9.42578125" style="1" bestFit="1" customWidth="1"/>
    <col min="12803" max="12803" width="15.85546875" style="1" customWidth="1"/>
    <col min="12804" max="12804" width="9.7109375" style="1" customWidth="1"/>
    <col min="12805" max="12805" width="16.140625" style="1" customWidth="1"/>
    <col min="12806" max="12806" width="21.5703125" style="1" customWidth="1"/>
    <col min="12807" max="12807" width="12.42578125" style="1" customWidth="1"/>
    <col min="12808" max="12808" width="14.28515625" style="1" bestFit="1" customWidth="1"/>
    <col min="12809" max="12809" width="12.42578125" style="1" customWidth="1"/>
    <col min="12810" max="12810" width="13.28515625" style="1" bestFit="1" customWidth="1"/>
    <col min="12811" max="12811" width="11.5703125" style="1" bestFit="1" customWidth="1"/>
    <col min="12812" max="12812" width="10.5703125" style="1" bestFit="1" customWidth="1"/>
    <col min="12813" max="12813" width="10.28515625" style="1" bestFit="1" customWidth="1"/>
    <col min="12814" max="12814" width="5.7109375" style="1" customWidth="1"/>
    <col min="12815" max="12815" width="5.42578125" style="1" customWidth="1"/>
    <col min="12816" max="12816" width="5.85546875" style="1" bestFit="1" customWidth="1"/>
    <col min="12817" max="12817" width="5.7109375" style="1" bestFit="1" customWidth="1"/>
    <col min="12818" max="12818" width="5.28515625" style="1" customWidth="1"/>
    <col min="12819" max="12819" width="5.28515625" style="1" bestFit="1" customWidth="1"/>
    <col min="12820" max="13054" width="9.140625" style="1"/>
    <col min="13055" max="13055" width="3.140625" style="1" customWidth="1"/>
    <col min="13056" max="13056" width="12.5703125" style="1" customWidth="1"/>
    <col min="13057" max="13057" width="14.140625" style="1" customWidth="1"/>
    <col min="13058" max="13058" width="9.42578125" style="1" bestFit="1" customWidth="1"/>
    <col min="13059" max="13059" width="15.85546875" style="1" customWidth="1"/>
    <col min="13060" max="13060" width="9.7109375" style="1" customWidth="1"/>
    <col min="13061" max="13061" width="16.140625" style="1" customWidth="1"/>
    <col min="13062" max="13062" width="21.5703125" style="1" customWidth="1"/>
    <col min="13063" max="13063" width="12.42578125" style="1" customWidth="1"/>
    <col min="13064" max="13064" width="14.28515625" style="1" bestFit="1" customWidth="1"/>
    <col min="13065" max="13065" width="12.42578125" style="1" customWidth="1"/>
    <col min="13066" max="13066" width="13.28515625" style="1" bestFit="1" customWidth="1"/>
    <col min="13067" max="13067" width="11.5703125" style="1" bestFit="1" customWidth="1"/>
    <col min="13068" max="13068" width="10.5703125" style="1" bestFit="1" customWidth="1"/>
    <col min="13069" max="13069" width="10.28515625" style="1" bestFit="1" customWidth="1"/>
    <col min="13070" max="13070" width="5.7109375" style="1" customWidth="1"/>
    <col min="13071" max="13071" width="5.42578125" style="1" customWidth="1"/>
    <col min="13072" max="13072" width="5.85546875" style="1" bestFit="1" customWidth="1"/>
    <col min="13073" max="13073" width="5.7109375" style="1" bestFit="1" customWidth="1"/>
    <col min="13074" max="13074" width="5.28515625" style="1" customWidth="1"/>
    <col min="13075" max="13075" width="5.28515625" style="1" bestFit="1" customWidth="1"/>
    <col min="13076" max="13310" width="9.140625" style="1"/>
    <col min="13311" max="13311" width="3.140625" style="1" customWidth="1"/>
    <col min="13312" max="13312" width="12.5703125" style="1" customWidth="1"/>
    <col min="13313" max="13313" width="14.140625" style="1" customWidth="1"/>
    <col min="13314" max="13314" width="9.42578125" style="1" bestFit="1" customWidth="1"/>
    <col min="13315" max="13315" width="15.85546875" style="1" customWidth="1"/>
    <col min="13316" max="13316" width="9.7109375" style="1" customWidth="1"/>
    <col min="13317" max="13317" width="16.140625" style="1" customWidth="1"/>
    <col min="13318" max="13318" width="21.5703125" style="1" customWidth="1"/>
    <col min="13319" max="13319" width="12.42578125" style="1" customWidth="1"/>
    <col min="13320" max="13320" width="14.28515625" style="1" bestFit="1" customWidth="1"/>
    <col min="13321" max="13321" width="12.42578125" style="1" customWidth="1"/>
    <col min="13322" max="13322" width="13.28515625" style="1" bestFit="1" customWidth="1"/>
    <col min="13323" max="13323" width="11.5703125" style="1" bestFit="1" customWidth="1"/>
    <col min="13324" max="13324" width="10.5703125" style="1" bestFit="1" customWidth="1"/>
    <col min="13325" max="13325" width="10.28515625" style="1" bestFit="1" customWidth="1"/>
    <col min="13326" max="13326" width="5.7109375" style="1" customWidth="1"/>
    <col min="13327" max="13327" width="5.42578125" style="1" customWidth="1"/>
    <col min="13328" max="13328" width="5.85546875" style="1" bestFit="1" customWidth="1"/>
    <col min="13329" max="13329" width="5.7109375" style="1" bestFit="1" customWidth="1"/>
    <col min="13330" max="13330" width="5.28515625" style="1" customWidth="1"/>
    <col min="13331" max="13331" width="5.28515625" style="1" bestFit="1" customWidth="1"/>
    <col min="13332" max="13566" width="9.140625" style="1"/>
    <col min="13567" max="13567" width="3.140625" style="1" customWidth="1"/>
    <col min="13568" max="13568" width="12.5703125" style="1" customWidth="1"/>
    <col min="13569" max="13569" width="14.140625" style="1" customWidth="1"/>
    <col min="13570" max="13570" width="9.42578125" style="1" bestFit="1" customWidth="1"/>
    <col min="13571" max="13571" width="15.85546875" style="1" customWidth="1"/>
    <col min="13572" max="13572" width="9.7109375" style="1" customWidth="1"/>
    <col min="13573" max="13573" width="16.140625" style="1" customWidth="1"/>
    <col min="13574" max="13574" width="21.5703125" style="1" customWidth="1"/>
    <col min="13575" max="13575" width="12.42578125" style="1" customWidth="1"/>
    <col min="13576" max="13576" width="14.28515625" style="1" bestFit="1" customWidth="1"/>
    <col min="13577" max="13577" width="12.42578125" style="1" customWidth="1"/>
    <col min="13578" max="13578" width="13.28515625" style="1" bestFit="1" customWidth="1"/>
    <col min="13579" max="13579" width="11.5703125" style="1" bestFit="1" customWidth="1"/>
    <col min="13580" max="13580" width="10.5703125" style="1" bestFit="1" customWidth="1"/>
    <col min="13581" max="13581" width="10.28515625" style="1" bestFit="1" customWidth="1"/>
    <col min="13582" max="13582" width="5.7109375" style="1" customWidth="1"/>
    <col min="13583" max="13583" width="5.42578125" style="1" customWidth="1"/>
    <col min="13584" max="13584" width="5.85546875" style="1" bestFit="1" customWidth="1"/>
    <col min="13585" max="13585" width="5.7109375" style="1" bestFit="1" customWidth="1"/>
    <col min="13586" max="13586" width="5.28515625" style="1" customWidth="1"/>
    <col min="13587" max="13587" width="5.28515625" style="1" bestFit="1" customWidth="1"/>
    <col min="13588" max="13822" width="9.140625" style="1"/>
    <col min="13823" max="13823" width="3.140625" style="1" customWidth="1"/>
    <col min="13824" max="13824" width="12.5703125" style="1" customWidth="1"/>
    <col min="13825" max="13825" width="14.140625" style="1" customWidth="1"/>
    <col min="13826" max="13826" width="9.42578125" style="1" bestFit="1" customWidth="1"/>
    <col min="13827" max="13827" width="15.85546875" style="1" customWidth="1"/>
    <col min="13828" max="13828" width="9.7109375" style="1" customWidth="1"/>
    <col min="13829" max="13829" width="16.140625" style="1" customWidth="1"/>
    <col min="13830" max="13830" width="21.5703125" style="1" customWidth="1"/>
    <col min="13831" max="13831" width="12.42578125" style="1" customWidth="1"/>
    <col min="13832" max="13832" width="14.28515625" style="1" bestFit="1" customWidth="1"/>
    <col min="13833" max="13833" width="12.42578125" style="1" customWidth="1"/>
    <col min="13834" max="13834" width="13.28515625" style="1" bestFit="1" customWidth="1"/>
    <col min="13835" max="13835" width="11.5703125" style="1" bestFit="1" customWidth="1"/>
    <col min="13836" max="13836" width="10.5703125" style="1" bestFit="1" customWidth="1"/>
    <col min="13837" max="13837" width="10.28515625" style="1" bestFit="1" customWidth="1"/>
    <col min="13838" max="13838" width="5.7109375" style="1" customWidth="1"/>
    <col min="13839" max="13839" width="5.42578125" style="1" customWidth="1"/>
    <col min="13840" max="13840" width="5.85546875" style="1" bestFit="1" customWidth="1"/>
    <col min="13841" max="13841" width="5.7109375" style="1" bestFit="1" customWidth="1"/>
    <col min="13842" max="13842" width="5.28515625" style="1" customWidth="1"/>
    <col min="13843" max="13843" width="5.28515625" style="1" bestFit="1" customWidth="1"/>
    <col min="13844" max="14078" width="9.140625" style="1"/>
    <col min="14079" max="14079" width="3.140625" style="1" customWidth="1"/>
    <col min="14080" max="14080" width="12.5703125" style="1" customWidth="1"/>
    <col min="14081" max="14081" width="14.140625" style="1" customWidth="1"/>
    <col min="14082" max="14082" width="9.42578125" style="1" bestFit="1" customWidth="1"/>
    <col min="14083" max="14083" width="15.85546875" style="1" customWidth="1"/>
    <col min="14084" max="14084" width="9.7109375" style="1" customWidth="1"/>
    <col min="14085" max="14085" width="16.140625" style="1" customWidth="1"/>
    <col min="14086" max="14086" width="21.5703125" style="1" customWidth="1"/>
    <col min="14087" max="14087" width="12.42578125" style="1" customWidth="1"/>
    <col min="14088" max="14088" width="14.28515625" style="1" bestFit="1" customWidth="1"/>
    <col min="14089" max="14089" width="12.42578125" style="1" customWidth="1"/>
    <col min="14090" max="14090" width="13.28515625" style="1" bestFit="1" customWidth="1"/>
    <col min="14091" max="14091" width="11.5703125" style="1" bestFit="1" customWidth="1"/>
    <col min="14092" max="14092" width="10.5703125" style="1" bestFit="1" customWidth="1"/>
    <col min="14093" max="14093" width="10.28515625" style="1" bestFit="1" customWidth="1"/>
    <col min="14094" max="14094" width="5.7109375" style="1" customWidth="1"/>
    <col min="14095" max="14095" width="5.42578125" style="1" customWidth="1"/>
    <col min="14096" max="14096" width="5.85546875" style="1" bestFit="1" customWidth="1"/>
    <col min="14097" max="14097" width="5.7109375" style="1" bestFit="1" customWidth="1"/>
    <col min="14098" max="14098" width="5.28515625" style="1" customWidth="1"/>
    <col min="14099" max="14099" width="5.28515625" style="1" bestFit="1" customWidth="1"/>
    <col min="14100" max="14334" width="9.140625" style="1"/>
    <col min="14335" max="14335" width="3.140625" style="1" customWidth="1"/>
    <col min="14336" max="14336" width="12.5703125" style="1" customWidth="1"/>
    <col min="14337" max="14337" width="14.140625" style="1" customWidth="1"/>
    <col min="14338" max="14338" width="9.42578125" style="1" bestFit="1" customWidth="1"/>
    <col min="14339" max="14339" width="15.85546875" style="1" customWidth="1"/>
    <col min="14340" max="14340" width="9.7109375" style="1" customWidth="1"/>
    <col min="14341" max="14341" width="16.140625" style="1" customWidth="1"/>
    <col min="14342" max="14342" width="21.5703125" style="1" customWidth="1"/>
    <col min="14343" max="14343" width="12.42578125" style="1" customWidth="1"/>
    <col min="14344" max="14344" width="14.28515625" style="1" bestFit="1" customWidth="1"/>
    <col min="14345" max="14345" width="12.42578125" style="1" customWidth="1"/>
    <col min="14346" max="14346" width="13.28515625" style="1" bestFit="1" customWidth="1"/>
    <col min="14347" max="14347" width="11.5703125" style="1" bestFit="1" customWidth="1"/>
    <col min="14348" max="14348" width="10.5703125" style="1" bestFit="1" customWidth="1"/>
    <col min="14349" max="14349" width="10.28515625" style="1" bestFit="1" customWidth="1"/>
    <col min="14350" max="14350" width="5.7109375" style="1" customWidth="1"/>
    <col min="14351" max="14351" width="5.42578125" style="1" customWidth="1"/>
    <col min="14352" max="14352" width="5.85546875" style="1" bestFit="1" customWidth="1"/>
    <col min="14353" max="14353" width="5.7109375" style="1" bestFit="1" customWidth="1"/>
    <col min="14354" max="14354" width="5.28515625" style="1" customWidth="1"/>
    <col min="14355" max="14355" width="5.28515625" style="1" bestFit="1" customWidth="1"/>
    <col min="14356" max="14590" width="9.140625" style="1"/>
    <col min="14591" max="14591" width="3.140625" style="1" customWidth="1"/>
    <col min="14592" max="14592" width="12.5703125" style="1" customWidth="1"/>
    <col min="14593" max="14593" width="14.140625" style="1" customWidth="1"/>
    <col min="14594" max="14594" width="9.42578125" style="1" bestFit="1" customWidth="1"/>
    <col min="14595" max="14595" width="15.85546875" style="1" customWidth="1"/>
    <col min="14596" max="14596" width="9.7109375" style="1" customWidth="1"/>
    <col min="14597" max="14597" width="16.140625" style="1" customWidth="1"/>
    <col min="14598" max="14598" width="21.5703125" style="1" customWidth="1"/>
    <col min="14599" max="14599" width="12.42578125" style="1" customWidth="1"/>
    <col min="14600" max="14600" width="14.28515625" style="1" bestFit="1" customWidth="1"/>
    <col min="14601" max="14601" width="12.42578125" style="1" customWidth="1"/>
    <col min="14602" max="14602" width="13.28515625" style="1" bestFit="1" customWidth="1"/>
    <col min="14603" max="14603" width="11.5703125" style="1" bestFit="1" customWidth="1"/>
    <col min="14604" max="14604" width="10.5703125" style="1" bestFit="1" customWidth="1"/>
    <col min="14605" max="14605" width="10.28515625" style="1" bestFit="1" customWidth="1"/>
    <col min="14606" max="14606" width="5.7109375" style="1" customWidth="1"/>
    <col min="14607" max="14607" width="5.42578125" style="1" customWidth="1"/>
    <col min="14608" max="14608" width="5.85546875" style="1" bestFit="1" customWidth="1"/>
    <col min="14609" max="14609" width="5.7109375" style="1" bestFit="1" customWidth="1"/>
    <col min="14610" max="14610" width="5.28515625" style="1" customWidth="1"/>
    <col min="14611" max="14611" width="5.28515625" style="1" bestFit="1" customWidth="1"/>
    <col min="14612" max="14846" width="9.140625" style="1"/>
    <col min="14847" max="14847" width="3.140625" style="1" customWidth="1"/>
    <col min="14848" max="14848" width="12.5703125" style="1" customWidth="1"/>
    <col min="14849" max="14849" width="14.140625" style="1" customWidth="1"/>
    <col min="14850" max="14850" width="9.42578125" style="1" bestFit="1" customWidth="1"/>
    <col min="14851" max="14851" width="15.85546875" style="1" customWidth="1"/>
    <col min="14852" max="14852" width="9.7109375" style="1" customWidth="1"/>
    <col min="14853" max="14853" width="16.140625" style="1" customWidth="1"/>
    <col min="14854" max="14854" width="21.5703125" style="1" customWidth="1"/>
    <col min="14855" max="14855" width="12.42578125" style="1" customWidth="1"/>
    <col min="14856" max="14856" width="14.28515625" style="1" bestFit="1" customWidth="1"/>
    <col min="14857" max="14857" width="12.42578125" style="1" customWidth="1"/>
    <col min="14858" max="14858" width="13.28515625" style="1" bestFit="1" customWidth="1"/>
    <col min="14859" max="14859" width="11.5703125" style="1" bestFit="1" customWidth="1"/>
    <col min="14860" max="14860" width="10.5703125" style="1" bestFit="1" customWidth="1"/>
    <col min="14861" max="14861" width="10.28515625" style="1" bestFit="1" customWidth="1"/>
    <col min="14862" max="14862" width="5.7109375" style="1" customWidth="1"/>
    <col min="14863" max="14863" width="5.42578125" style="1" customWidth="1"/>
    <col min="14864" max="14864" width="5.85546875" style="1" bestFit="1" customWidth="1"/>
    <col min="14865" max="14865" width="5.7109375" style="1" bestFit="1" customWidth="1"/>
    <col min="14866" max="14866" width="5.28515625" style="1" customWidth="1"/>
    <col min="14867" max="14867" width="5.28515625" style="1" bestFit="1" customWidth="1"/>
    <col min="14868" max="15102" width="9.140625" style="1"/>
    <col min="15103" max="15103" width="3.140625" style="1" customWidth="1"/>
    <col min="15104" max="15104" width="12.5703125" style="1" customWidth="1"/>
    <col min="15105" max="15105" width="14.140625" style="1" customWidth="1"/>
    <col min="15106" max="15106" width="9.42578125" style="1" bestFit="1" customWidth="1"/>
    <col min="15107" max="15107" width="15.85546875" style="1" customWidth="1"/>
    <col min="15108" max="15108" width="9.7109375" style="1" customWidth="1"/>
    <col min="15109" max="15109" width="16.140625" style="1" customWidth="1"/>
    <col min="15110" max="15110" width="21.5703125" style="1" customWidth="1"/>
    <col min="15111" max="15111" width="12.42578125" style="1" customWidth="1"/>
    <col min="15112" max="15112" width="14.28515625" style="1" bestFit="1" customWidth="1"/>
    <col min="15113" max="15113" width="12.42578125" style="1" customWidth="1"/>
    <col min="15114" max="15114" width="13.28515625" style="1" bestFit="1" customWidth="1"/>
    <col min="15115" max="15115" width="11.5703125" style="1" bestFit="1" customWidth="1"/>
    <col min="15116" max="15116" width="10.5703125" style="1" bestFit="1" customWidth="1"/>
    <col min="15117" max="15117" width="10.28515625" style="1" bestFit="1" customWidth="1"/>
    <col min="15118" max="15118" width="5.7109375" style="1" customWidth="1"/>
    <col min="15119" max="15119" width="5.42578125" style="1" customWidth="1"/>
    <col min="15120" max="15120" width="5.85546875" style="1" bestFit="1" customWidth="1"/>
    <col min="15121" max="15121" width="5.7109375" style="1" bestFit="1" customWidth="1"/>
    <col min="15122" max="15122" width="5.28515625" style="1" customWidth="1"/>
    <col min="15123" max="15123" width="5.28515625" style="1" bestFit="1" customWidth="1"/>
    <col min="15124" max="15358" width="9.140625" style="1"/>
    <col min="15359" max="15359" width="3.140625" style="1" customWidth="1"/>
    <col min="15360" max="15360" width="12.5703125" style="1" customWidth="1"/>
    <col min="15361" max="15361" width="14.140625" style="1" customWidth="1"/>
    <col min="15362" max="15362" width="9.42578125" style="1" bestFit="1" customWidth="1"/>
    <col min="15363" max="15363" width="15.85546875" style="1" customWidth="1"/>
    <col min="15364" max="15364" width="9.7109375" style="1" customWidth="1"/>
    <col min="15365" max="15365" width="16.140625" style="1" customWidth="1"/>
    <col min="15366" max="15366" width="21.5703125" style="1" customWidth="1"/>
    <col min="15367" max="15367" width="12.42578125" style="1" customWidth="1"/>
    <col min="15368" max="15368" width="14.28515625" style="1" bestFit="1" customWidth="1"/>
    <col min="15369" max="15369" width="12.42578125" style="1" customWidth="1"/>
    <col min="15370" max="15370" width="13.28515625" style="1" bestFit="1" customWidth="1"/>
    <col min="15371" max="15371" width="11.5703125" style="1" bestFit="1" customWidth="1"/>
    <col min="15372" max="15372" width="10.5703125" style="1" bestFit="1" customWidth="1"/>
    <col min="15373" max="15373" width="10.28515625" style="1" bestFit="1" customWidth="1"/>
    <col min="15374" max="15374" width="5.7109375" style="1" customWidth="1"/>
    <col min="15375" max="15375" width="5.42578125" style="1" customWidth="1"/>
    <col min="15376" max="15376" width="5.85546875" style="1" bestFit="1" customWidth="1"/>
    <col min="15377" max="15377" width="5.7109375" style="1" bestFit="1" customWidth="1"/>
    <col min="15378" max="15378" width="5.28515625" style="1" customWidth="1"/>
    <col min="15379" max="15379" width="5.28515625" style="1" bestFit="1" customWidth="1"/>
    <col min="15380" max="15614" width="9.140625" style="1"/>
    <col min="15615" max="15615" width="3.140625" style="1" customWidth="1"/>
    <col min="15616" max="15616" width="12.5703125" style="1" customWidth="1"/>
    <col min="15617" max="15617" width="14.140625" style="1" customWidth="1"/>
    <col min="15618" max="15618" width="9.42578125" style="1" bestFit="1" customWidth="1"/>
    <col min="15619" max="15619" width="15.85546875" style="1" customWidth="1"/>
    <col min="15620" max="15620" width="9.7109375" style="1" customWidth="1"/>
    <col min="15621" max="15621" width="16.140625" style="1" customWidth="1"/>
    <col min="15622" max="15622" width="21.5703125" style="1" customWidth="1"/>
    <col min="15623" max="15623" width="12.42578125" style="1" customWidth="1"/>
    <col min="15624" max="15624" width="14.28515625" style="1" bestFit="1" customWidth="1"/>
    <col min="15625" max="15625" width="12.42578125" style="1" customWidth="1"/>
    <col min="15626" max="15626" width="13.28515625" style="1" bestFit="1" customWidth="1"/>
    <col min="15627" max="15627" width="11.5703125" style="1" bestFit="1" customWidth="1"/>
    <col min="15628" max="15628" width="10.5703125" style="1" bestFit="1" customWidth="1"/>
    <col min="15629" max="15629" width="10.28515625" style="1" bestFit="1" customWidth="1"/>
    <col min="15630" max="15630" width="5.7109375" style="1" customWidth="1"/>
    <col min="15631" max="15631" width="5.42578125" style="1" customWidth="1"/>
    <col min="15632" max="15632" width="5.85546875" style="1" bestFit="1" customWidth="1"/>
    <col min="15633" max="15633" width="5.7109375" style="1" bestFit="1" customWidth="1"/>
    <col min="15634" max="15634" width="5.28515625" style="1" customWidth="1"/>
    <col min="15635" max="15635" width="5.28515625" style="1" bestFit="1" customWidth="1"/>
    <col min="15636" max="15870" width="9.140625" style="1"/>
    <col min="15871" max="15871" width="3.140625" style="1" customWidth="1"/>
    <col min="15872" max="15872" width="12.5703125" style="1" customWidth="1"/>
    <col min="15873" max="15873" width="14.140625" style="1" customWidth="1"/>
    <col min="15874" max="15874" width="9.42578125" style="1" bestFit="1" customWidth="1"/>
    <col min="15875" max="15875" width="15.85546875" style="1" customWidth="1"/>
    <col min="15876" max="15876" width="9.7109375" style="1" customWidth="1"/>
    <col min="15877" max="15877" width="16.140625" style="1" customWidth="1"/>
    <col min="15878" max="15878" width="21.5703125" style="1" customWidth="1"/>
    <col min="15879" max="15879" width="12.42578125" style="1" customWidth="1"/>
    <col min="15880" max="15880" width="14.28515625" style="1" bestFit="1" customWidth="1"/>
    <col min="15881" max="15881" width="12.42578125" style="1" customWidth="1"/>
    <col min="15882" max="15882" width="13.28515625" style="1" bestFit="1" customWidth="1"/>
    <col min="15883" max="15883" width="11.5703125" style="1" bestFit="1" customWidth="1"/>
    <col min="15884" max="15884" width="10.5703125" style="1" bestFit="1" customWidth="1"/>
    <col min="15885" max="15885" width="10.28515625" style="1" bestFit="1" customWidth="1"/>
    <col min="15886" max="15886" width="5.7109375" style="1" customWidth="1"/>
    <col min="15887" max="15887" width="5.42578125" style="1" customWidth="1"/>
    <col min="15888" max="15888" width="5.85546875" style="1" bestFit="1" customWidth="1"/>
    <col min="15889" max="15889" width="5.7109375" style="1" bestFit="1" customWidth="1"/>
    <col min="15890" max="15890" width="5.28515625" style="1" customWidth="1"/>
    <col min="15891" max="15891" width="5.28515625" style="1" bestFit="1" customWidth="1"/>
    <col min="15892" max="16126" width="9.140625" style="1"/>
    <col min="16127" max="16127" width="3.140625" style="1" customWidth="1"/>
    <col min="16128" max="16128" width="12.5703125" style="1" customWidth="1"/>
    <col min="16129" max="16129" width="14.140625" style="1" customWidth="1"/>
    <col min="16130" max="16130" width="9.42578125" style="1" bestFit="1" customWidth="1"/>
    <col min="16131" max="16131" width="15.85546875" style="1" customWidth="1"/>
    <col min="16132" max="16132" width="9.7109375" style="1" customWidth="1"/>
    <col min="16133" max="16133" width="16.140625" style="1" customWidth="1"/>
    <col min="16134" max="16134" width="21.5703125" style="1" customWidth="1"/>
    <col min="16135" max="16135" width="12.42578125" style="1" customWidth="1"/>
    <col min="16136" max="16136" width="14.28515625" style="1" bestFit="1" customWidth="1"/>
    <col min="16137" max="16137" width="12.42578125" style="1" customWidth="1"/>
    <col min="16138" max="16138" width="13.28515625" style="1" bestFit="1" customWidth="1"/>
    <col min="16139" max="16139" width="11.5703125" style="1" bestFit="1" customWidth="1"/>
    <col min="16140" max="16140" width="10.5703125" style="1" bestFit="1" customWidth="1"/>
    <col min="16141" max="16141" width="10.28515625" style="1" bestFit="1" customWidth="1"/>
    <col min="16142" max="16142" width="5.7109375" style="1" customWidth="1"/>
    <col min="16143" max="16143" width="5.42578125" style="1" customWidth="1"/>
    <col min="16144" max="16144" width="5.85546875" style="1" bestFit="1" customWidth="1"/>
    <col min="16145" max="16145" width="5.7109375" style="1" bestFit="1" customWidth="1"/>
    <col min="16146" max="16146" width="5.28515625" style="1" customWidth="1"/>
    <col min="16147" max="16147" width="5.28515625" style="1" bestFit="1" customWidth="1"/>
    <col min="16148" max="16384" width="9.140625" style="1"/>
  </cols>
  <sheetData>
    <row r="1" spans="2:19" ht="15" customHeight="1" thickBot="1" x14ac:dyDescent="0.25">
      <c r="B1" s="1690"/>
      <c r="C1" s="1691"/>
      <c r="D1" s="1691"/>
      <c r="E1" s="1691"/>
      <c r="F1" s="1691"/>
      <c r="G1" s="1691"/>
      <c r="H1" s="1691"/>
      <c r="I1" s="1691"/>
      <c r="J1" s="1691"/>
      <c r="K1" s="1692"/>
    </row>
    <row r="2" spans="2:19" ht="15" customHeight="1" thickBot="1" x14ac:dyDescent="0.3">
      <c r="B2" s="1693"/>
      <c r="C2" s="1624"/>
      <c r="D2" s="1624"/>
      <c r="E2" s="1624"/>
      <c r="F2" s="1624"/>
      <c r="G2" s="1624"/>
      <c r="H2" s="1624"/>
      <c r="I2" s="1624"/>
      <c r="J2" s="1624"/>
      <c r="K2" s="1694"/>
      <c r="M2" s="1635" t="s">
        <v>0</v>
      </c>
      <c r="N2" s="1636"/>
      <c r="O2" s="602"/>
      <c r="P2" s="602"/>
      <c r="R2" s="1305" t="s">
        <v>318</v>
      </c>
      <c r="S2" s="1306"/>
    </row>
    <row r="3" spans="2:19" ht="15" customHeight="1" x14ac:dyDescent="0.2">
      <c r="B3" s="1693"/>
      <c r="C3" s="1624"/>
      <c r="D3" s="1624"/>
      <c r="E3" s="1624"/>
      <c r="F3" s="1624"/>
      <c r="G3" s="1624"/>
      <c r="H3" s="1624"/>
      <c r="I3" s="1624"/>
      <c r="J3" s="1624"/>
      <c r="K3" s="1694"/>
      <c r="M3" s="2" t="s">
        <v>1</v>
      </c>
      <c r="N3" s="3" t="s">
        <v>228</v>
      </c>
      <c r="O3" s="602"/>
      <c r="P3" s="602"/>
      <c r="R3" s="4" t="s">
        <v>2</v>
      </c>
      <c r="S3" s="975">
        <v>44243</v>
      </c>
    </row>
    <row r="4" spans="2:19" ht="15" customHeight="1" thickBot="1" x14ac:dyDescent="0.25">
      <c r="B4" s="1693"/>
      <c r="C4" s="1624"/>
      <c r="D4" s="1624"/>
      <c r="E4" s="1624"/>
      <c r="F4" s="1624"/>
      <c r="G4" s="1624"/>
      <c r="H4" s="1624"/>
      <c r="I4" s="1624"/>
      <c r="J4" s="1624"/>
      <c r="K4" s="1694"/>
      <c r="M4" s="5" t="s">
        <v>3</v>
      </c>
      <c r="N4" s="6" t="s">
        <v>229</v>
      </c>
      <c r="O4" s="602"/>
      <c r="P4" s="602"/>
      <c r="R4" s="7" t="s">
        <v>2</v>
      </c>
      <c r="S4" s="976">
        <v>44244</v>
      </c>
    </row>
    <row r="5" spans="2:19" ht="16.5" thickBot="1" x14ac:dyDescent="0.3">
      <c r="B5" s="1461" t="s">
        <v>218</v>
      </c>
      <c r="C5" s="1462"/>
      <c r="D5" s="1462"/>
      <c r="E5" s="1462"/>
      <c r="F5" s="1462"/>
      <c r="G5" s="1462"/>
      <c r="H5" s="1462"/>
      <c r="I5" s="1462"/>
      <c r="J5" s="1462"/>
      <c r="K5" s="1463"/>
      <c r="M5" s="5" t="s">
        <v>4</v>
      </c>
      <c r="N5" s="8" t="s">
        <v>230</v>
      </c>
      <c r="O5" s="602"/>
      <c r="R5" s="628" t="s">
        <v>323</v>
      </c>
      <c r="S5" s="976">
        <v>44263</v>
      </c>
    </row>
    <row r="6" spans="2:19" ht="19.5" customHeight="1" thickBot="1" x14ac:dyDescent="0.25">
      <c r="B6" s="1695" t="s">
        <v>7</v>
      </c>
      <c r="C6" s="1696"/>
      <c r="D6" s="1696"/>
      <c r="E6" s="1696"/>
      <c r="F6" s="1696"/>
      <c r="G6" s="1696"/>
      <c r="H6" s="1696"/>
      <c r="I6" s="1696"/>
      <c r="J6" s="1696"/>
      <c r="K6" s="1697"/>
      <c r="L6" s="9"/>
      <c r="M6" s="5" t="s">
        <v>8</v>
      </c>
      <c r="N6" s="10" t="s">
        <v>231</v>
      </c>
      <c r="O6" s="602"/>
      <c r="R6" s="628" t="s">
        <v>6</v>
      </c>
      <c r="S6" s="976">
        <v>44288</v>
      </c>
    </row>
    <row r="7" spans="2:19" ht="15.75" customHeight="1" thickBot="1" x14ac:dyDescent="0.25">
      <c r="B7" s="1705" t="s">
        <v>10</v>
      </c>
      <c r="C7" s="1706"/>
      <c r="D7" s="1706"/>
      <c r="E7" s="1706"/>
      <c r="F7" s="1706"/>
      <c r="G7" s="1706"/>
      <c r="H7" s="1706"/>
      <c r="I7" s="1706"/>
      <c r="J7" s="1706"/>
      <c r="K7" s="1707"/>
      <c r="M7" s="5" t="s">
        <v>11</v>
      </c>
      <c r="N7" s="11" t="s">
        <v>232</v>
      </c>
      <c r="O7" s="602"/>
      <c r="R7" s="7" t="s">
        <v>9</v>
      </c>
      <c r="S7" s="976">
        <v>43942</v>
      </c>
    </row>
    <row r="8" spans="2:19" ht="15.75" customHeight="1" thickBot="1" x14ac:dyDescent="0.25">
      <c r="B8" s="604" t="s">
        <v>14</v>
      </c>
      <c r="C8" s="955" t="s">
        <v>309</v>
      </c>
      <c r="D8" s="955" t="s">
        <v>17</v>
      </c>
      <c r="E8" s="947" t="s">
        <v>310</v>
      </c>
      <c r="F8" s="604" t="s">
        <v>18</v>
      </c>
      <c r="G8" s="1639" t="s">
        <v>19</v>
      </c>
      <c r="H8" s="1655"/>
      <c r="I8" s="1637"/>
      <c r="J8" s="604" t="s">
        <v>20</v>
      </c>
      <c r="K8" s="604" t="s">
        <v>21</v>
      </c>
      <c r="L8" s="9"/>
      <c r="M8" s="5" t="s">
        <v>22</v>
      </c>
      <c r="N8" s="13" t="s">
        <v>233</v>
      </c>
      <c r="O8" s="602"/>
      <c r="R8" s="7" t="s">
        <v>13</v>
      </c>
      <c r="S8" s="976">
        <v>43952</v>
      </c>
    </row>
    <row r="9" spans="2:19" ht="15" customHeight="1" x14ac:dyDescent="0.2">
      <c r="B9" s="38">
        <v>1</v>
      </c>
      <c r="C9" s="918"/>
      <c r="D9" s="1037"/>
      <c r="E9" s="1038"/>
      <c r="F9" s="16" t="str">
        <f>N$7</f>
        <v>BENFICA</v>
      </c>
      <c r="G9" s="17"/>
      <c r="H9" s="18" t="s">
        <v>24</v>
      </c>
      <c r="I9" s="17"/>
      <c r="J9" s="19" t="str">
        <f>N$8</f>
        <v>PALMEIRA</v>
      </c>
      <c r="K9" s="1708" t="s">
        <v>25</v>
      </c>
      <c r="L9" s="20"/>
      <c r="M9" s="5" t="s">
        <v>26</v>
      </c>
      <c r="N9" s="21" t="s">
        <v>234</v>
      </c>
      <c r="R9" s="7" t="s">
        <v>23</v>
      </c>
      <c r="S9" s="976">
        <v>44325</v>
      </c>
    </row>
    <row r="10" spans="2:19" ht="15" customHeight="1" thickBot="1" x14ac:dyDescent="0.25">
      <c r="B10" s="43">
        <f>B9+1</f>
        <v>2</v>
      </c>
      <c r="C10" s="936"/>
      <c r="D10" s="942"/>
      <c r="E10" s="23"/>
      <c r="F10" s="24" t="str">
        <f>N$6</f>
        <v>SONDA</v>
      </c>
      <c r="G10" s="25"/>
      <c r="H10" s="26" t="s">
        <v>24</v>
      </c>
      <c r="I10" s="25"/>
      <c r="J10" s="13" t="str">
        <f>N$4</f>
        <v>TUBARÕES</v>
      </c>
      <c r="K10" s="1709"/>
      <c r="L10" s="20"/>
      <c r="M10" s="27" t="s">
        <v>29</v>
      </c>
      <c r="N10" s="28" t="s">
        <v>191</v>
      </c>
      <c r="R10" s="7" t="s">
        <v>28</v>
      </c>
      <c r="S10" s="976">
        <v>44350</v>
      </c>
    </row>
    <row r="11" spans="2:19" ht="15" customHeight="1" x14ac:dyDescent="0.2">
      <c r="B11" s="43">
        <f t="shared" ref="B11:B36" si="0">B10+1</f>
        <v>3</v>
      </c>
      <c r="C11" s="936"/>
      <c r="D11" s="29"/>
      <c r="E11" s="23"/>
      <c r="F11" s="30" t="str">
        <f>N$9</f>
        <v>UBARANA</v>
      </c>
      <c r="G11" s="84"/>
      <c r="H11" s="26" t="s">
        <v>24</v>
      </c>
      <c r="I11" s="84"/>
      <c r="J11" s="32" t="str">
        <f>N$3</f>
        <v>BRAGANTINO</v>
      </c>
      <c r="K11" s="1709"/>
      <c r="L11" s="20"/>
      <c r="M11" s="33"/>
      <c r="N11" s="34"/>
      <c r="R11" s="7" t="s">
        <v>30</v>
      </c>
      <c r="S11" s="976">
        <v>44416</v>
      </c>
    </row>
    <row r="12" spans="2:19" ht="14.25" customHeight="1" thickBot="1" x14ac:dyDescent="0.25">
      <c r="B12" s="687"/>
      <c r="C12" s="988"/>
      <c r="D12" s="689"/>
      <c r="E12" s="680"/>
      <c r="F12" s="709" t="str">
        <f>N$5</f>
        <v>REMO</v>
      </c>
      <c r="G12" s="989"/>
      <c r="H12" s="693" t="s">
        <v>24</v>
      </c>
      <c r="I12" s="682"/>
      <c r="J12" s="990" t="str">
        <f>N$10</f>
        <v>FOLGA</v>
      </c>
      <c r="K12" s="1710"/>
      <c r="L12" s="20"/>
      <c r="M12" s="1555" t="s">
        <v>33</v>
      </c>
      <c r="N12" s="1556"/>
      <c r="O12" s="1557"/>
      <c r="R12" s="7" t="s">
        <v>31</v>
      </c>
      <c r="S12" s="976">
        <v>44446</v>
      </c>
    </row>
    <row r="13" spans="2:19" ht="15" customHeight="1" x14ac:dyDescent="0.2">
      <c r="B13" s="38">
        <f>B11+1</f>
        <v>4</v>
      </c>
      <c r="C13" s="918"/>
      <c r="D13" s="614"/>
      <c r="E13" s="39"/>
      <c r="F13" s="40" t="str">
        <f>N$5</f>
        <v>REMO</v>
      </c>
      <c r="G13" s="41"/>
      <c r="H13" s="18" t="s">
        <v>24</v>
      </c>
      <c r="I13" s="17"/>
      <c r="J13" s="42" t="str">
        <f>N$9</f>
        <v>UBARANA</v>
      </c>
      <c r="K13" s="1711" t="s">
        <v>35</v>
      </c>
      <c r="M13" s="22">
        <v>43910</v>
      </c>
      <c r="N13" s="621" t="s">
        <v>119</v>
      </c>
      <c r="O13" s="23">
        <v>0.77083333333333337</v>
      </c>
      <c r="R13" s="7" t="s">
        <v>34</v>
      </c>
      <c r="S13" s="976">
        <v>44481</v>
      </c>
    </row>
    <row r="14" spans="2:19" x14ac:dyDescent="0.2">
      <c r="B14" s="43">
        <f t="shared" si="0"/>
        <v>5</v>
      </c>
      <c r="C14" s="936"/>
      <c r="D14" s="594"/>
      <c r="E14" s="23"/>
      <c r="F14" s="469" t="str">
        <f>N$3</f>
        <v>BRAGANTINO</v>
      </c>
      <c r="G14" s="31"/>
      <c r="H14" s="26" t="s">
        <v>24</v>
      </c>
      <c r="I14" s="31"/>
      <c r="J14" s="11" t="str">
        <f>N$7</f>
        <v>BENFICA</v>
      </c>
      <c r="K14" s="1712"/>
      <c r="M14" s="22">
        <v>43915</v>
      </c>
      <c r="N14" s="621" t="s">
        <v>121</v>
      </c>
      <c r="O14" s="23">
        <v>0.77083333333333337</v>
      </c>
      <c r="P14" s="45"/>
      <c r="R14" s="7" t="s">
        <v>37</v>
      </c>
      <c r="S14" s="976">
        <v>44502</v>
      </c>
    </row>
    <row r="15" spans="2:19" x14ac:dyDescent="0.2">
      <c r="B15" s="43">
        <f t="shared" si="0"/>
        <v>6</v>
      </c>
      <c r="C15" s="936"/>
      <c r="D15" s="594"/>
      <c r="E15" s="23"/>
      <c r="F15" s="46" t="str">
        <f>N$8</f>
        <v>PALMEIRA</v>
      </c>
      <c r="G15" s="31"/>
      <c r="H15" s="26" t="s">
        <v>24</v>
      </c>
      <c r="I15" s="31"/>
      <c r="J15" s="10" t="str">
        <f>N$6</f>
        <v>SONDA</v>
      </c>
      <c r="K15" s="1712"/>
      <c r="M15" s="22">
        <v>43980</v>
      </c>
      <c r="N15" s="621" t="s">
        <v>41</v>
      </c>
      <c r="O15" s="23">
        <v>0.77083333333333337</v>
      </c>
      <c r="P15" s="45"/>
      <c r="R15" s="7" t="s">
        <v>39</v>
      </c>
      <c r="S15" s="976">
        <v>44515</v>
      </c>
    </row>
    <row r="16" spans="2:19" ht="13.5" thickBot="1" x14ac:dyDescent="0.25">
      <c r="B16" s="666"/>
      <c r="C16" s="988"/>
      <c r="D16" s="667"/>
      <c r="E16" s="663"/>
      <c r="F16" s="668" t="str">
        <f>N$10</f>
        <v>FOLGA</v>
      </c>
      <c r="G16" s="669"/>
      <c r="H16" s="670" t="s">
        <v>24</v>
      </c>
      <c r="I16" s="670"/>
      <c r="J16" s="671" t="str">
        <f>N$4</f>
        <v>TUBARÕES</v>
      </c>
      <c r="K16" s="1713"/>
      <c r="L16" s="602"/>
      <c r="M16" s="22">
        <v>43980</v>
      </c>
      <c r="N16" s="874" t="s">
        <v>44</v>
      </c>
      <c r="O16" s="23">
        <v>0.82291666666666663</v>
      </c>
      <c r="R16" s="7" t="s">
        <v>40</v>
      </c>
      <c r="S16" s="976">
        <v>44521</v>
      </c>
    </row>
    <row r="17" spans="2:24" ht="15" customHeight="1" thickBot="1" x14ac:dyDescent="0.25">
      <c r="B17" s="672"/>
      <c r="C17" s="988"/>
      <c r="D17" s="673"/>
      <c r="E17" s="674"/>
      <c r="F17" s="675" t="str">
        <f>N$7</f>
        <v>BENFICA</v>
      </c>
      <c r="G17" s="676"/>
      <c r="H17" s="676" t="s">
        <v>24</v>
      </c>
      <c r="I17" s="676"/>
      <c r="J17" s="677" t="str">
        <f>N$10</f>
        <v>FOLGA</v>
      </c>
      <c r="K17" s="1714" t="s">
        <v>43</v>
      </c>
      <c r="L17" s="20"/>
      <c r="M17" s="662">
        <v>43999</v>
      </c>
      <c r="N17" s="874" t="s">
        <v>36</v>
      </c>
      <c r="O17" s="23">
        <v>0.77083333333333337</v>
      </c>
      <c r="R17" s="7" t="s">
        <v>42</v>
      </c>
      <c r="S17" s="976">
        <v>44533</v>
      </c>
    </row>
    <row r="18" spans="2:24" ht="13.5" thickBot="1" x14ac:dyDescent="0.25">
      <c r="B18" s="43">
        <f>B15+1</f>
        <v>7</v>
      </c>
      <c r="C18" s="22"/>
      <c r="D18" s="51"/>
      <c r="E18" s="23"/>
      <c r="F18" s="54" t="str">
        <f>N$6</f>
        <v>SONDA</v>
      </c>
      <c r="G18" s="55"/>
      <c r="H18" s="26" t="s">
        <v>24</v>
      </c>
      <c r="I18" s="31"/>
      <c r="J18" s="13" t="str">
        <f>N$9</f>
        <v>UBARANA</v>
      </c>
      <c r="K18" s="1715"/>
      <c r="M18" s="662">
        <v>43999</v>
      </c>
      <c r="N18" s="874" t="s">
        <v>38</v>
      </c>
      <c r="O18" s="23">
        <v>0.82291666666666663</v>
      </c>
      <c r="R18" s="53" t="s">
        <v>45</v>
      </c>
      <c r="S18" s="977">
        <v>44555</v>
      </c>
    </row>
    <row r="19" spans="2:24" x14ac:dyDescent="0.2">
      <c r="B19" s="43">
        <f t="shared" si="0"/>
        <v>8</v>
      </c>
      <c r="C19" s="22"/>
      <c r="D19" s="594"/>
      <c r="E19" s="23"/>
      <c r="F19" s="24" t="str">
        <f>N$4</f>
        <v>TUBARÕES</v>
      </c>
      <c r="G19" s="84"/>
      <c r="H19" s="26" t="s">
        <v>24</v>
      </c>
      <c r="I19" s="84"/>
      <c r="J19" s="56" t="str">
        <f>N$5</f>
        <v>REMO</v>
      </c>
      <c r="K19" s="1715"/>
      <c r="M19" s="662">
        <v>44020</v>
      </c>
      <c r="N19" s="874" t="s">
        <v>121</v>
      </c>
      <c r="O19" s="23">
        <v>0.77083333333333337</v>
      </c>
    </row>
    <row r="20" spans="2:24" ht="13.5" thickBot="1" x14ac:dyDescent="0.25">
      <c r="B20" s="86">
        <f t="shared" si="0"/>
        <v>9</v>
      </c>
      <c r="C20" s="283"/>
      <c r="D20" s="613"/>
      <c r="E20" s="112"/>
      <c r="F20" s="522" t="str">
        <f>N$3</f>
        <v>BRAGANTINO</v>
      </c>
      <c r="G20" s="523"/>
      <c r="H20" s="524" t="s">
        <v>24</v>
      </c>
      <c r="I20" s="272"/>
      <c r="J20" s="525" t="str">
        <f>N$8</f>
        <v>PALMEIRA</v>
      </c>
      <c r="K20" s="1716"/>
      <c r="M20" s="662">
        <v>44022</v>
      </c>
      <c r="N20" s="874" t="s">
        <v>119</v>
      </c>
      <c r="O20" s="23">
        <v>0.77083333333333337</v>
      </c>
    </row>
    <row r="21" spans="2:24" ht="15" customHeight="1" x14ac:dyDescent="0.2">
      <c r="B21" s="38">
        <f t="shared" si="0"/>
        <v>10</v>
      </c>
      <c r="C21" s="14"/>
      <c r="D21" s="614"/>
      <c r="E21" s="15"/>
      <c r="F21" s="177" t="str">
        <f>N$9</f>
        <v>UBARANA</v>
      </c>
      <c r="G21" s="41"/>
      <c r="H21" s="18" t="s">
        <v>24</v>
      </c>
      <c r="I21" s="17"/>
      <c r="J21" s="162" t="str">
        <f>N$7</f>
        <v>BENFICA</v>
      </c>
      <c r="K21" s="1698" t="s">
        <v>46</v>
      </c>
      <c r="N21" s="623"/>
      <c r="O21" s="624"/>
      <c r="P21" s="1701"/>
      <c r="Q21" s="1701"/>
      <c r="R21" s="624"/>
    </row>
    <row r="22" spans="2:24" ht="15" customHeight="1" thickBot="1" x14ac:dyDescent="0.25">
      <c r="B22" s="43">
        <f t="shared" si="0"/>
        <v>11</v>
      </c>
      <c r="C22" s="22"/>
      <c r="D22" s="594"/>
      <c r="E22" s="23"/>
      <c r="F22" s="58" t="str">
        <f>N$5</f>
        <v>REMO</v>
      </c>
      <c r="G22" s="25"/>
      <c r="H22" s="52" t="s">
        <v>24</v>
      </c>
      <c r="I22" s="25"/>
      <c r="J22" s="156" t="str">
        <f>N$6</f>
        <v>SONDA</v>
      </c>
      <c r="K22" s="1699"/>
      <c r="N22" s="623"/>
      <c r="O22" s="624"/>
      <c r="P22" s="1701"/>
      <c r="Q22" s="1701"/>
      <c r="R22" s="624"/>
    </row>
    <row r="23" spans="2:24" ht="15.75" customHeight="1" thickBot="1" x14ac:dyDescent="0.25">
      <c r="B23" s="43">
        <f t="shared" si="0"/>
        <v>12</v>
      </c>
      <c r="C23" s="22"/>
      <c r="D23" s="594"/>
      <c r="E23" s="23"/>
      <c r="F23" s="59" t="str">
        <f>N$4</f>
        <v>TUBARÕES</v>
      </c>
      <c r="G23" s="55"/>
      <c r="H23" s="26" t="s">
        <v>24</v>
      </c>
      <c r="I23" s="31"/>
      <c r="J23" s="13" t="str">
        <f>N$3</f>
        <v>BRAGANTINO</v>
      </c>
      <c r="K23" s="1699"/>
      <c r="M23" s="1467" t="s">
        <v>48</v>
      </c>
      <c r="N23" s="1468"/>
      <c r="O23" s="1468"/>
      <c r="P23" s="1468"/>
      <c r="Q23" s="1468"/>
      <c r="R23" s="1468"/>
      <c r="S23" s="1468"/>
      <c r="T23" s="1468"/>
      <c r="U23" s="1468"/>
      <c r="V23" s="1543"/>
      <c r="W23" s="1467" t="s">
        <v>49</v>
      </c>
      <c r="X23" s="1543"/>
    </row>
    <row r="24" spans="2:24" ht="15.75" thickBot="1" x14ac:dyDescent="0.3">
      <c r="B24" s="678"/>
      <c r="C24" s="631"/>
      <c r="D24" s="679"/>
      <c r="E24" s="680"/>
      <c r="F24" s="681" t="str">
        <f>N$10</f>
        <v>FOLGA</v>
      </c>
      <c r="G24" s="682"/>
      <c r="H24" s="682" t="s">
        <v>24</v>
      </c>
      <c r="I24" s="682"/>
      <c r="J24" s="683" t="str">
        <f>N$8</f>
        <v>PALMEIRA</v>
      </c>
      <c r="K24" s="1700"/>
      <c r="M24" s="60"/>
      <c r="N24" s="1469" t="s">
        <v>0</v>
      </c>
      <c r="O24" s="1470"/>
      <c r="P24" s="61" t="s">
        <v>1</v>
      </c>
      <c r="Q24" s="62" t="s">
        <v>50</v>
      </c>
      <c r="R24" s="63" t="s">
        <v>51</v>
      </c>
      <c r="S24" s="1702" t="s">
        <v>52</v>
      </c>
      <c r="T24" s="1703"/>
      <c r="U24" s="1702" t="s">
        <v>53</v>
      </c>
      <c r="V24" s="1704"/>
      <c r="W24" s="64" t="s">
        <v>54</v>
      </c>
      <c r="X24" s="65" t="s">
        <v>0</v>
      </c>
    </row>
    <row r="25" spans="2:24" ht="15" customHeight="1" thickBot="1" x14ac:dyDescent="0.3">
      <c r="B25" s="672"/>
      <c r="C25" s="629"/>
      <c r="D25" s="673"/>
      <c r="E25" s="674"/>
      <c r="F25" s="684" t="str">
        <f>N$9</f>
        <v>UBARANA</v>
      </c>
      <c r="G25" s="685"/>
      <c r="H25" s="676" t="s">
        <v>24</v>
      </c>
      <c r="I25" s="676"/>
      <c r="J25" s="686" t="str">
        <f>N$10</f>
        <v>FOLGA</v>
      </c>
      <c r="K25" s="1714" t="s">
        <v>55</v>
      </c>
      <c r="M25" s="70" t="s">
        <v>1</v>
      </c>
      <c r="N25" s="1481" t="str">
        <f t="shared" ref="N25:N32" si="1">N3</f>
        <v>BRAGANTINO</v>
      </c>
      <c r="O25" s="1481"/>
      <c r="P25" s="71"/>
      <c r="Q25" s="71"/>
      <c r="R25" s="71">
        <f>[6]Pontuação!$D$3</f>
        <v>0</v>
      </c>
      <c r="S25" s="1482">
        <f t="shared" ref="S25:S32" si="2">((P25*-1)+(Q25*-3))</f>
        <v>0</v>
      </c>
      <c r="T25" s="1482"/>
      <c r="U25" s="1460" t="e">
        <f t="shared" ref="U25:U32" si="3">S25/R25</f>
        <v>#DIV/0!</v>
      </c>
      <c r="V25" s="1718"/>
      <c r="W25" s="72" t="s">
        <v>56</v>
      </c>
      <c r="X25" s="73" t="str">
        <f>N27</f>
        <v>REMO</v>
      </c>
    </row>
    <row r="26" spans="2:24" ht="15.75" thickBot="1" x14ac:dyDescent="0.3">
      <c r="B26" s="43">
        <f>B23+1</f>
        <v>13</v>
      </c>
      <c r="C26" s="74"/>
      <c r="D26" s="75"/>
      <c r="E26" s="23"/>
      <c r="F26" s="77" t="str">
        <f>N$8</f>
        <v>PALMEIRA</v>
      </c>
      <c r="G26" s="78"/>
      <c r="H26" s="52" t="s">
        <v>24</v>
      </c>
      <c r="I26" s="78"/>
      <c r="J26" s="79" t="str">
        <f>N$4</f>
        <v>TUBARÕES</v>
      </c>
      <c r="K26" s="1715"/>
      <c r="M26" s="80" t="s">
        <v>3</v>
      </c>
      <c r="N26" s="1447" t="str">
        <f t="shared" si="1"/>
        <v>TUBARÕES</v>
      </c>
      <c r="O26" s="1447"/>
      <c r="P26" s="81"/>
      <c r="Q26" s="81"/>
      <c r="R26" s="81">
        <f>[6]Pontuação!$D$4</f>
        <v>0</v>
      </c>
      <c r="S26" s="1448">
        <f t="shared" si="2"/>
        <v>0</v>
      </c>
      <c r="T26" s="1448"/>
      <c r="U26" s="1446" t="e">
        <f t="shared" si="3"/>
        <v>#DIV/0!</v>
      </c>
      <c r="V26" s="1717"/>
      <c r="W26" s="82" t="s">
        <v>57</v>
      </c>
      <c r="X26" s="73" t="str">
        <f>N29</f>
        <v>BENFICA</v>
      </c>
    </row>
    <row r="27" spans="2:24" ht="15.75" customHeight="1" thickBot="1" x14ac:dyDescent="0.3">
      <c r="B27" s="43">
        <f t="shared" si="0"/>
        <v>14</v>
      </c>
      <c r="C27" s="74"/>
      <c r="D27" s="75"/>
      <c r="E27" s="36"/>
      <c r="F27" s="83" t="str">
        <f>N$7</f>
        <v>BENFICA</v>
      </c>
      <c r="G27" s="84"/>
      <c r="H27" s="52" t="s">
        <v>24</v>
      </c>
      <c r="I27" s="84"/>
      <c r="J27" s="85" t="str">
        <f>N$5</f>
        <v>REMO</v>
      </c>
      <c r="K27" s="1715"/>
      <c r="M27" s="80" t="s">
        <v>4</v>
      </c>
      <c r="N27" s="1447" t="str">
        <f t="shared" si="1"/>
        <v>REMO</v>
      </c>
      <c r="O27" s="1447"/>
      <c r="P27" s="81"/>
      <c r="Q27" s="81"/>
      <c r="R27" s="81">
        <f>[6]Pontuação!$D$5</f>
        <v>0</v>
      </c>
      <c r="S27" s="1448">
        <f t="shared" si="2"/>
        <v>0</v>
      </c>
      <c r="T27" s="1448"/>
      <c r="U27" s="1446" t="e">
        <f t="shared" si="3"/>
        <v>#DIV/0!</v>
      </c>
      <c r="V27" s="1717"/>
      <c r="W27" s="82" t="s">
        <v>58</v>
      </c>
      <c r="X27" s="73" t="str">
        <f>N30</f>
        <v>PALMEIRA</v>
      </c>
    </row>
    <row r="28" spans="2:24" ht="15.75" customHeight="1" thickBot="1" x14ac:dyDescent="0.3">
      <c r="B28" s="86">
        <f t="shared" si="0"/>
        <v>15</v>
      </c>
      <c r="C28" s="87"/>
      <c r="D28" s="88"/>
      <c r="E28" s="89"/>
      <c r="F28" s="90" t="str">
        <f>N$6</f>
        <v>SONDA</v>
      </c>
      <c r="G28" s="91"/>
      <c r="H28" s="524" t="s">
        <v>24</v>
      </c>
      <c r="I28" s="91"/>
      <c r="J28" s="92" t="str">
        <f>N$3</f>
        <v>BRAGANTINO</v>
      </c>
      <c r="K28" s="1716"/>
      <c r="M28" s="80" t="s">
        <v>8</v>
      </c>
      <c r="N28" s="1618" t="str">
        <f t="shared" si="1"/>
        <v>SONDA</v>
      </c>
      <c r="O28" s="1618"/>
      <c r="P28" s="81"/>
      <c r="Q28" s="81"/>
      <c r="R28" s="81">
        <f>[6]Pontuação!$D$6</f>
        <v>0</v>
      </c>
      <c r="S28" s="1448">
        <f t="shared" si="2"/>
        <v>0</v>
      </c>
      <c r="T28" s="1448"/>
      <c r="U28" s="1446" t="e">
        <f t="shared" si="3"/>
        <v>#DIV/0!</v>
      </c>
      <c r="V28" s="1717"/>
      <c r="W28" s="93" t="s">
        <v>59</v>
      </c>
      <c r="X28" s="73" t="str">
        <f>N31</f>
        <v>UBARANA</v>
      </c>
    </row>
    <row r="29" spans="2:24" ht="15" customHeight="1" thickBot="1" x14ac:dyDescent="0.3">
      <c r="B29" s="50">
        <f t="shared" si="0"/>
        <v>16</v>
      </c>
      <c r="C29" s="35"/>
      <c r="D29" s="51"/>
      <c r="E29" s="94"/>
      <c r="F29" s="58" t="str">
        <f>N$5</f>
        <v>REMO</v>
      </c>
      <c r="G29" s="25"/>
      <c r="H29" s="52" t="s">
        <v>24</v>
      </c>
      <c r="I29" s="25"/>
      <c r="J29" s="95" t="str">
        <f>N$8</f>
        <v>PALMEIRA</v>
      </c>
      <c r="K29" s="1698" t="s">
        <v>60</v>
      </c>
      <c r="M29" s="80" t="s">
        <v>11</v>
      </c>
      <c r="N29" s="1447" t="str">
        <f t="shared" si="1"/>
        <v>BENFICA</v>
      </c>
      <c r="O29" s="1447"/>
      <c r="P29" s="81"/>
      <c r="Q29" s="81"/>
      <c r="R29" s="81">
        <f>[6]Pontuação!$D$7</f>
        <v>0</v>
      </c>
      <c r="S29" s="1448">
        <f t="shared" si="2"/>
        <v>0</v>
      </c>
      <c r="T29" s="1448"/>
      <c r="U29" s="1446" t="e">
        <f t="shared" si="3"/>
        <v>#DIV/0!</v>
      </c>
      <c r="V29" s="1717"/>
      <c r="W29" s="93" t="s">
        <v>61</v>
      </c>
      <c r="X29" s="73" t="str">
        <f>N32</f>
        <v>FOLGA</v>
      </c>
    </row>
    <row r="30" spans="2:24" ht="15.75" thickBot="1" x14ac:dyDescent="0.3">
      <c r="B30" s="43">
        <f t="shared" si="0"/>
        <v>17</v>
      </c>
      <c r="C30" s="22"/>
      <c r="D30" s="51"/>
      <c r="E30" s="23"/>
      <c r="F30" s="54" t="str">
        <f>N$6</f>
        <v>SONDA</v>
      </c>
      <c r="G30" s="31"/>
      <c r="H30" s="26" t="s">
        <v>24</v>
      </c>
      <c r="I30" s="31"/>
      <c r="J30" s="96" t="str">
        <f>N$7</f>
        <v>BENFICA</v>
      </c>
      <c r="K30" s="1699"/>
      <c r="M30" s="80" t="s">
        <v>22</v>
      </c>
      <c r="N30" s="1447" t="str">
        <f t="shared" si="1"/>
        <v>PALMEIRA</v>
      </c>
      <c r="O30" s="1447"/>
      <c r="P30" s="81"/>
      <c r="Q30" s="81"/>
      <c r="R30" s="81">
        <f>[6]Pontuação!$D$8</f>
        <v>0</v>
      </c>
      <c r="S30" s="1448">
        <f t="shared" si="2"/>
        <v>0</v>
      </c>
      <c r="T30" s="1448"/>
      <c r="U30" s="1446" t="e">
        <f t="shared" si="3"/>
        <v>#DIV/0!</v>
      </c>
      <c r="V30" s="1717"/>
      <c r="W30" s="97" t="s">
        <v>62</v>
      </c>
      <c r="X30" s="73" t="str">
        <f>N25</f>
        <v>BRAGANTINO</v>
      </c>
    </row>
    <row r="31" spans="2:24" ht="15.75" thickBot="1" x14ac:dyDescent="0.3">
      <c r="B31" s="43">
        <f t="shared" si="0"/>
        <v>18</v>
      </c>
      <c r="C31" s="35"/>
      <c r="D31" s="51"/>
      <c r="E31" s="23"/>
      <c r="F31" s="98" t="str">
        <f>N$4</f>
        <v>TUBARÕES</v>
      </c>
      <c r="G31" s="84"/>
      <c r="H31" s="26" t="s">
        <v>24</v>
      </c>
      <c r="I31" s="84"/>
      <c r="J31" s="99" t="str">
        <f>N$9</f>
        <v>UBARANA</v>
      </c>
      <c r="K31" s="1699"/>
      <c r="M31" s="80" t="s">
        <v>26</v>
      </c>
      <c r="N31" s="1447" t="str">
        <f t="shared" si="1"/>
        <v>UBARANA</v>
      </c>
      <c r="O31" s="1447"/>
      <c r="P31" s="81"/>
      <c r="Q31" s="81"/>
      <c r="R31" s="81">
        <f>[6]Pontuação!$D$9</f>
        <v>0</v>
      </c>
      <c r="S31" s="1448">
        <f t="shared" si="2"/>
        <v>0</v>
      </c>
      <c r="T31" s="1448"/>
      <c r="U31" s="1446" t="e">
        <f t="shared" si="3"/>
        <v>#DIV/0!</v>
      </c>
      <c r="V31" s="1717"/>
      <c r="W31" s="100" t="s">
        <v>63</v>
      </c>
      <c r="X31" s="552" t="str">
        <f>N26</f>
        <v>TUBARÕES</v>
      </c>
    </row>
    <row r="32" spans="2:24" ht="15.75" customHeight="1" thickBot="1" x14ac:dyDescent="0.3">
      <c r="B32" s="687"/>
      <c r="C32" s="688"/>
      <c r="D32" s="689"/>
      <c r="E32" s="690"/>
      <c r="F32" s="691" t="str">
        <f>N$10</f>
        <v>FOLGA</v>
      </c>
      <c r="G32" s="692"/>
      <c r="H32" s="664" t="s">
        <v>24</v>
      </c>
      <c r="I32" s="693"/>
      <c r="J32" s="694" t="str">
        <f>N$3</f>
        <v>BRAGANTINO</v>
      </c>
      <c r="K32" s="1700"/>
      <c r="M32" s="101" t="s">
        <v>29</v>
      </c>
      <c r="N32" s="1730" t="str">
        <f t="shared" si="1"/>
        <v>FOLGA</v>
      </c>
      <c r="O32" s="1730"/>
      <c r="P32" s="102"/>
      <c r="Q32" s="102"/>
      <c r="R32" s="279">
        <f>[6]Pontuação!$D$10</f>
        <v>0</v>
      </c>
      <c r="S32" s="1731">
        <f t="shared" si="2"/>
        <v>0</v>
      </c>
      <c r="T32" s="1731"/>
      <c r="U32" s="1732" t="e">
        <f t="shared" si="3"/>
        <v>#DIV/0!</v>
      </c>
      <c r="V32" s="1733"/>
      <c r="W32" s="103" t="s">
        <v>64</v>
      </c>
      <c r="X32" s="552" t="str">
        <f>N28</f>
        <v>SONDA</v>
      </c>
    </row>
    <row r="33" spans="2:26" ht="15.75" thickBot="1" x14ac:dyDescent="0.3">
      <c r="B33" s="687"/>
      <c r="C33" s="629"/>
      <c r="D33" s="695"/>
      <c r="E33" s="696"/>
      <c r="F33" s="697" t="str">
        <f>N$6</f>
        <v>SONDA</v>
      </c>
      <c r="G33" s="698"/>
      <c r="H33" s="676" t="s">
        <v>24</v>
      </c>
      <c r="I33" s="676"/>
      <c r="J33" s="675" t="str">
        <f>N$10</f>
        <v>FOLGA</v>
      </c>
      <c r="K33" s="1714" t="s">
        <v>65</v>
      </c>
      <c r="M33" s="1735" t="s">
        <v>66</v>
      </c>
      <c r="N33" s="1736"/>
      <c r="O33" s="1737"/>
      <c r="P33" s="106">
        <f>SUM(P25:P32)</f>
        <v>0</v>
      </c>
      <c r="Q33" s="107">
        <f>SUM(Q25:Q32)</f>
        <v>0</v>
      </c>
      <c r="R33" s="512">
        <f>SUM(R25:R32)</f>
        <v>0</v>
      </c>
      <c r="S33" s="108"/>
      <c r="T33" s="108"/>
      <c r="U33" s="108"/>
      <c r="V33" s="108"/>
      <c r="W33" s="108"/>
      <c r="X33" s="108"/>
    </row>
    <row r="34" spans="2:26" x14ac:dyDescent="0.2">
      <c r="B34" s="43">
        <f>B31+1</f>
        <v>19</v>
      </c>
      <c r="C34" s="22"/>
      <c r="D34" s="594"/>
      <c r="E34" s="23"/>
      <c r="F34" s="54" t="str">
        <f>N$3</f>
        <v>BRAGANTINO</v>
      </c>
      <c r="G34" s="46"/>
      <c r="H34" s="26" t="s">
        <v>24</v>
      </c>
      <c r="I34" s="31"/>
      <c r="J34" s="56" t="str">
        <f>N$5</f>
        <v>REMO</v>
      </c>
      <c r="K34" s="1715"/>
      <c r="N34" s="109"/>
      <c r="O34" s="33" t="s">
        <v>67</v>
      </c>
      <c r="S34" s="108"/>
      <c r="T34" s="108"/>
      <c r="U34" s="108"/>
      <c r="V34" s="108"/>
      <c r="W34" s="108"/>
      <c r="X34" s="108"/>
    </row>
    <row r="35" spans="2:26" x14ac:dyDescent="0.2">
      <c r="B35" s="43">
        <f t="shared" si="0"/>
        <v>20</v>
      </c>
      <c r="C35" s="35"/>
      <c r="D35" s="51"/>
      <c r="E35" s="94"/>
      <c r="F35" s="57" t="str">
        <f>N$7</f>
        <v>BENFICA</v>
      </c>
      <c r="G35" s="262"/>
      <c r="H35" s="52" t="s">
        <v>24</v>
      </c>
      <c r="I35" s="78"/>
      <c r="J35" s="58" t="str">
        <f>N$4</f>
        <v>TUBARÕES</v>
      </c>
      <c r="K35" s="1715"/>
    </row>
    <row r="36" spans="2:26" ht="13.5" thickBot="1" x14ac:dyDescent="0.25">
      <c r="B36" s="43">
        <f t="shared" si="0"/>
        <v>21</v>
      </c>
      <c r="C36" s="111"/>
      <c r="D36" s="613"/>
      <c r="E36" s="112"/>
      <c r="F36" s="113" t="str">
        <f>N$9</f>
        <v>UBARANA</v>
      </c>
      <c r="G36" s="289"/>
      <c r="H36" s="48" t="s">
        <v>24</v>
      </c>
      <c r="I36" s="49"/>
      <c r="J36" s="114" t="str">
        <f>N$8</f>
        <v>PALMEIRA</v>
      </c>
      <c r="K36" s="1716"/>
    </row>
    <row r="37" spans="2:26" ht="16.5" thickBot="1" x14ac:dyDescent="0.3">
      <c r="M37" s="1449" t="s">
        <v>68</v>
      </c>
      <c r="N37" s="1450"/>
      <c r="O37" s="1450"/>
      <c r="P37" s="1450"/>
      <c r="Q37" s="1450"/>
      <c r="R37" s="1450"/>
      <c r="S37" s="1451"/>
      <c r="U37" s="1635" t="s">
        <v>69</v>
      </c>
      <c r="V37" s="1719"/>
      <c r="W37" s="1719"/>
      <c r="X37" s="1719"/>
      <c r="Y37" s="1719"/>
      <c r="Z37" s="1636"/>
    </row>
    <row r="38" spans="2:26" ht="25.5" customHeight="1" thickBot="1" x14ac:dyDescent="0.25">
      <c r="B38" s="2">
        <f>B36+1</f>
        <v>22</v>
      </c>
      <c r="C38" s="116"/>
      <c r="D38" s="117"/>
      <c r="E38" s="118"/>
      <c r="F38" s="558" t="s">
        <v>205</v>
      </c>
      <c r="G38" s="119"/>
      <c r="H38" s="120" t="s">
        <v>24</v>
      </c>
      <c r="I38" s="119"/>
      <c r="J38" s="559" t="s">
        <v>206</v>
      </c>
      <c r="K38" s="1720" t="s">
        <v>70</v>
      </c>
      <c r="M38" s="1722" t="s">
        <v>71</v>
      </c>
      <c r="N38" s="1723"/>
      <c r="O38" s="1723"/>
      <c r="P38" s="1724"/>
      <c r="Q38" s="1452" t="s">
        <v>72</v>
      </c>
      <c r="R38" s="1454"/>
      <c r="S38" s="121" t="s">
        <v>73</v>
      </c>
      <c r="U38" s="122" t="s">
        <v>0</v>
      </c>
      <c r="V38" s="123" t="s">
        <v>41</v>
      </c>
      <c r="W38" s="123" t="s">
        <v>44</v>
      </c>
      <c r="X38" s="123" t="s">
        <v>74</v>
      </c>
      <c r="Y38" s="123" t="s">
        <v>75</v>
      </c>
      <c r="Z38" s="124" t="s">
        <v>76</v>
      </c>
    </row>
    <row r="39" spans="2:26" ht="25.5" customHeight="1" thickBot="1" x14ac:dyDescent="0.25">
      <c r="B39" s="260">
        <f>B38+1</f>
        <v>23</v>
      </c>
      <c r="C39" s="561"/>
      <c r="D39" s="596"/>
      <c r="E39" s="562"/>
      <c r="F39" s="563" t="s">
        <v>208</v>
      </c>
      <c r="G39" s="564"/>
      <c r="H39" s="565" t="s">
        <v>24</v>
      </c>
      <c r="I39" s="564"/>
      <c r="J39" s="566" t="s">
        <v>217</v>
      </c>
      <c r="K39" s="1721"/>
      <c r="M39" s="1725"/>
      <c r="N39" s="1726"/>
      <c r="O39" s="1726"/>
      <c r="P39" s="1727"/>
      <c r="Q39" s="1728"/>
      <c r="R39" s="1729"/>
      <c r="S39" s="616"/>
      <c r="U39" s="126" t="str">
        <f>N8</f>
        <v>PALMEIRA</v>
      </c>
      <c r="V39" s="127"/>
      <c r="W39" s="614"/>
      <c r="X39" s="128"/>
      <c r="Y39" s="129"/>
      <c r="Z39" s="130">
        <f t="shared" ref="Z39:Z47" si="4">SUM(V39:Y39)</f>
        <v>0</v>
      </c>
    </row>
    <row r="40" spans="2:26" ht="32.25" customHeight="1" thickBot="1" x14ac:dyDescent="0.25">
      <c r="B40" s="131">
        <f>B39+1</f>
        <v>24</v>
      </c>
      <c r="C40" s="132"/>
      <c r="D40" s="133"/>
      <c r="E40" s="134"/>
      <c r="F40" s="574" t="s">
        <v>302</v>
      </c>
      <c r="G40" s="575"/>
      <c r="H40" s="573" t="s">
        <v>24</v>
      </c>
      <c r="I40" s="575"/>
      <c r="J40" s="576" t="s">
        <v>303</v>
      </c>
      <c r="K40" s="560" t="s">
        <v>194</v>
      </c>
      <c r="M40" s="1725"/>
      <c r="N40" s="1726"/>
      <c r="O40" s="1726"/>
      <c r="P40" s="1727"/>
      <c r="Q40" s="1734"/>
      <c r="R40" s="1410"/>
      <c r="S40" s="125"/>
      <c r="U40" s="425"/>
      <c r="V40" s="426"/>
      <c r="W40" s="51"/>
      <c r="X40" s="427"/>
      <c r="Y40" s="428"/>
      <c r="Z40" s="429"/>
    </row>
    <row r="41" spans="2:26" ht="15.75" customHeight="1" thickBot="1" x14ac:dyDescent="0.25">
      <c r="B41" s="606"/>
      <c r="C41" s="607"/>
      <c r="D41" s="607"/>
      <c r="E41" s="607"/>
      <c r="F41" s="607"/>
      <c r="G41" s="607"/>
      <c r="H41" s="607"/>
      <c r="I41" s="607"/>
      <c r="J41" s="607"/>
      <c r="K41" s="598"/>
      <c r="M41" s="1725"/>
      <c r="N41" s="1726"/>
      <c r="O41" s="1726"/>
      <c r="P41" s="1727"/>
      <c r="Q41" s="1728"/>
      <c r="R41" s="1729"/>
      <c r="S41" s="136"/>
      <c r="U41" s="137" t="str">
        <f>N9</f>
        <v>UBARANA</v>
      </c>
      <c r="V41" s="138"/>
      <c r="W41" s="594"/>
      <c r="X41" s="139"/>
      <c r="Y41" s="140"/>
      <c r="Z41" s="141">
        <f t="shared" si="4"/>
        <v>0</v>
      </c>
    </row>
    <row r="42" spans="2:26" ht="15.75" customHeight="1" thickBot="1" x14ac:dyDescent="0.25">
      <c r="B42" s="1581" t="s">
        <v>363</v>
      </c>
      <c r="C42" s="1582"/>
      <c r="D42" s="1582"/>
      <c r="E42" s="1582"/>
      <c r="F42" s="1582"/>
      <c r="G42" s="1582"/>
      <c r="H42" s="1582"/>
      <c r="I42" s="1582"/>
      <c r="J42" s="1582"/>
      <c r="K42" s="1583"/>
      <c r="M42" s="1725"/>
      <c r="N42" s="1726"/>
      <c r="O42" s="1726"/>
      <c r="P42" s="1727"/>
      <c r="Q42" s="1734"/>
      <c r="R42" s="1410"/>
      <c r="S42" s="597"/>
      <c r="U42" s="142" t="str">
        <f>N5</f>
        <v>REMO</v>
      </c>
      <c r="V42" s="138"/>
      <c r="W42" s="594"/>
      <c r="X42" s="139"/>
      <c r="Y42" s="140"/>
      <c r="Z42" s="141">
        <f t="shared" si="4"/>
        <v>0</v>
      </c>
    </row>
    <row r="43" spans="2:26" ht="15" customHeight="1" x14ac:dyDescent="0.2">
      <c r="B43" s="1690"/>
      <c r="C43" s="1691"/>
      <c r="D43" s="1691"/>
      <c r="E43" s="1691"/>
      <c r="F43" s="1691"/>
      <c r="G43" s="1691"/>
      <c r="H43" s="1691"/>
      <c r="I43" s="1691"/>
      <c r="J43" s="1691"/>
      <c r="K43" s="1692"/>
      <c r="M43" s="1725"/>
      <c r="N43" s="1726"/>
      <c r="O43" s="1726"/>
      <c r="P43" s="1727"/>
      <c r="Q43" s="1734"/>
      <c r="R43" s="1410"/>
      <c r="S43" s="143"/>
      <c r="U43" s="144" t="str">
        <f>N4</f>
        <v>TUBARÕES</v>
      </c>
      <c r="V43" s="138"/>
      <c r="W43" s="594"/>
      <c r="X43" s="139"/>
      <c r="Y43" s="140"/>
      <c r="Z43" s="141">
        <f t="shared" si="4"/>
        <v>0</v>
      </c>
    </row>
    <row r="44" spans="2:26" ht="15" customHeight="1" x14ac:dyDescent="0.2">
      <c r="B44" s="1693"/>
      <c r="C44" s="1624"/>
      <c r="D44" s="1624"/>
      <c r="E44" s="1624"/>
      <c r="F44" s="1624"/>
      <c r="G44" s="1624"/>
      <c r="H44" s="1624"/>
      <c r="I44" s="1624"/>
      <c r="J44" s="1624"/>
      <c r="K44" s="1694"/>
      <c r="M44" s="1725"/>
      <c r="N44" s="1726"/>
      <c r="O44" s="1726"/>
      <c r="P44" s="1727"/>
      <c r="Q44" s="1734"/>
      <c r="R44" s="1410"/>
      <c r="S44" s="143"/>
      <c r="U44" s="145" t="str">
        <f>N7</f>
        <v>BENFICA</v>
      </c>
      <c r="V44" s="138"/>
      <c r="W44" s="594"/>
      <c r="X44" s="139"/>
      <c r="Y44" s="140"/>
      <c r="Z44" s="141">
        <f t="shared" si="4"/>
        <v>0</v>
      </c>
    </row>
    <row r="45" spans="2:26" ht="15" customHeight="1" x14ac:dyDescent="0.2">
      <c r="B45" s="1693"/>
      <c r="C45" s="1624"/>
      <c r="D45" s="1624"/>
      <c r="E45" s="1624"/>
      <c r="F45" s="1624"/>
      <c r="G45" s="1624"/>
      <c r="H45" s="1624"/>
      <c r="I45" s="1624"/>
      <c r="J45" s="1624"/>
      <c r="K45" s="1694"/>
      <c r="M45" s="1725"/>
      <c r="N45" s="1726"/>
      <c r="O45" s="1726"/>
      <c r="P45" s="1727"/>
      <c r="Q45" s="1734"/>
      <c r="R45" s="1410"/>
      <c r="S45" s="597"/>
      <c r="U45" s="43" t="str">
        <f>N3</f>
        <v>BRAGANTINO</v>
      </c>
      <c r="V45" s="138"/>
      <c r="W45" s="594"/>
      <c r="X45" s="139"/>
      <c r="Y45" s="140"/>
      <c r="Z45" s="141">
        <f t="shared" si="4"/>
        <v>0</v>
      </c>
    </row>
    <row r="46" spans="2:26" ht="15" customHeight="1" x14ac:dyDescent="0.2">
      <c r="B46" s="1693"/>
      <c r="C46" s="1624"/>
      <c r="D46" s="1624"/>
      <c r="E46" s="1624"/>
      <c r="F46" s="1624"/>
      <c r="G46" s="1624"/>
      <c r="H46" s="1624"/>
      <c r="I46" s="1624"/>
      <c r="J46" s="1624"/>
      <c r="K46" s="1694"/>
      <c r="M46" s="1725"/>
      <c r="N46" s="1726"/>
      <c r="O46" s="1726"/>
      <c r="P46" s="1727"/>
      <c r="Q46" s="1734"/>
      <c r="R46" s="1410"/>
      <c r="S46" s="597"/>
      <c r="U46" s="146" t="str">
        <f>N6</f>
        <v>SONDA</v>
      </c>
      <c r="V46" s="138"/>
      <c r="W46" s="594"/>
      <c r="X46" s="139"/>
      <c r="Y46" s="147"/>
      <c r="Z46" s="141">
        <f t="shared" si="4"/>
        <v>0</v>
      </c>
    </row>
    <row r="47" spans="2:26" ht="15" customHeight="1" thickBot="1" x14ac:dyDescent="0.25">
      <c r="B47" s="1693"/>
      <c r="C47" s="1624"/>
      <c r="D47" s="1624"/>
      <c r="E47" s="1624"/>
      <c r="F47" s="1624"/>
      <c r="G47" s="1624"/>
      <c r="H47" s="1624"/>
      <c r="I47" s="1624"/>
      <c r="J47" s="1624"/>
      <c r="K47" s="1694"/>
      <c r="M47" s="1725"/>
      <c r="N47" s="1726"/>
      <c r="O47" s="1726"/>
      <c r="P47" s="1727"/>
      <c r="Q47" s="1734"/>
      <c r="R47" s="1410"/>
      <c r="S47" s="597"/>
      <c r="U47" s="148" t="str">
        <f>N10</f>
        <v>FOLGA</v>
      </c>
      <c r="V47" s="603"/>
      <c r="W47" s="613"/>
      <c r="X47" s="613"/>
      <c r="Y47" s="603"/>
      <c r="Z47" s="149">
        <f t="shared" si="4"/>
        <v>0</v>
      </c>
    </row>
    <row r="48" spans="2:26" ht="15.75" customHeight="1" thickBot="1" x14ac:dyDescent="0.25">
      <c r="B48" s="1744"/>
      <c r="C48" s="1745"/>
      <c r="D48" s="1745"/>
      <c r="E48" s="1745"/>
      <c r="F48" s="1745"/>
      <c r="G48" s="1745"/>
      <c r="H48" s="1745"/>
      <c r="I48" s="1745"/>
      <c r="J48" s="1745"/>
      <c r="K48" s="1746"/>
      <c r="M48" s="1725"/>
      <c r="N48" s="1726"/>
      <c r="O48" s="1726"/>
      <c r="P48" s="1727"/>
      <c r="Q48" s="1734"/>
      <c r="R48" s="1410"/>
      <c r="S48" s="597"/>
      <c r="U48" s="1738" t="s">
        <v>77</v>
      </c>
      <c r="V48" s="1739"/>
      <c r="W48" s="1739"/>
      <c r="X48" s="1739"/>
      <c r="Y48" s="1740"/>
      <c r="Z48" s="150">
        <f>SUM(Z39:Z47)</f>
        <v>0</v>
      </c>
    </row>
    <row r="49" spans="2:26" ht="16.5" thickBot="1" x14ac:dyDescent="0.3">
      <c r="B49" s="1461" t="s">
        <v>218</v>
      </c>
      <c r="C49" s="1462"/>
      <c r="D49" s="1462"/>
      <c r="E49" s="1462"/>
      <c r="F49" s="1462"/>
      <c r="G49" s="1462"/>
      <c r="H49" s="1462"/>
      <c r="I49" s="1462"/>
      <c r="J49" s="1462"/>
      <c r="K49" s="1463"/>
      <c r="M49" s="1725"/>
      <c r="N49" s="1726"/>
      <c r="O49" s="1726"/>
      <c r="P49" s="1727"/>
      <c r="Q49" s="1734"/>
      <c r="R49" s="1410"/>
      <c r="S49" s="597"/>
      <c r="U49" s="1741" t="s">
        <v>78</v>
      </c>
      <c r="V49" s="1742"/>
      <c r="W49" s="1742"/>
      <c r="X49" s="1742"/>
      <c r="Y49" s="1743"/>
      <c r="Z49" s="150">
        <v>0</v>
      </c>
    </row>
    <row r="50" spans="2:26" ht="13.5" thickBot="1" x14ac:dyDescent="0.25">
      <c r="B50" s="1705" t="s">
        <v>79</v>
      </c>
      <c r="C50" s="1706"/>
      <c r="D50" s="1706"/>
      <c r="E50" s="1706"/>
      <c r="F50" s="1706"/>
      <c r="G50" s="1706"/>
      <c r="H50" s="1706"/>
      <c r="I50" s="1706"/>
      <c r="J50" s="1706"/>
      <c r="K50" s="1707"/>
      <c r="M50" s="1725"/>
      <c r="N50" s="1726"/>
      <c r="O50" s="1726"/>
      <c r="P50" s="1727"/>
      <c r="Q50" s="1734"/>
      <c r="R50" s="1410"/>
      <c r="S50" s="597"/>
    </row>
    <row r="51" spans="2:26" ht="16.5" thickBot="1" x14ac:dyDescent="0.3">
      <c r="B51" s="604" t="s">
        <v>14</v>
      </c>
      <c r="C51" s="604" t="s">
        <v>15</v>
      </c>
      <c r="D51" s="604" t="s">
        <v>16</v>
      </c>
      <c r="E51" s="604" t="s">
        <v>17</v>
      </c>
      <c r="F51" s="608" t="s">
        <v>18</v>
      </c>
      <c r="G51" s="608"/>
      <c r="H51" s="204" t="s">
        <v>19</v>
      </c>
      <c r="I51" s="608"/>
      <c r="J51" s="608" t="s">
        <v>20</v>
      </c>
      <c r="K51" s="604" t="s">
        <v>21</v>
      </c>
      <c r="M51" s="1725"/>
      <c r="N51" s="1726"/>
      <c r="O51" s="1726"/>
      <c r="P51" s="1727"/>
      <c r="Q51" s="1734"/>
      <c r="R51" s="1410"/>
      <c r="S51" s="597"/>
      <c r="U51" s="1635" t="s">
        <v>80</v>
      </c>
      <c r="V51" s="1719"/>
      <c r="W51" s="1719"/>
      <c r="X51" s="1719"/>
      <c r="Y51" s="1719"/>
      <c r="Z51" s="1636"/>
    </row>
    <row r="52" spans="2:26" ht="13.5" thickBot="1" x14ac:dyDescent="0.25">
      <c r="B52" s="699"/>
      <c r="C52" s="629"/>
      <c r="D52" s="695"/>
      <c r="E52" s="696"/>
      <c r="F52" s="700" t="str">
        <f>N$5</f>
        <v>REMO</v>
      </c>
      <c r="G52" s="701"/>
      <c r="H52" s="665" t="s">
        <v>24</v>
      </c>
      <c r="I52" s="701"/>
      <c r="J52" s="702" t="str">
        <f>N$10</f>
        <v>FOLGA</v>
      </c>
      <c r="K52" s="1714" t="s">
        <v>81</v>
      </c>
      <c r="M52" s="1725"/>
      <c r="N52" s="1726"/>
      <c r="O52" s="1726"/>
      <c r="P52" s="1727"/>
      <c r="Q52" s="1734"/>
      <c r="R52" s="1410"/>
      <c r="S52" s="597"/>
      <c r="U52" s="122" t="s">
        <v>0</v>
      </c>
      <c r="V52" s="123" t="str">
        <f>V38</f>
        <v>Sexta 1º</v>
      </c>
      <c r="W52" s="123" t="str">
        <f>W38</f>
        <v>Sexta 2º</v>
      </c>
      <c r="X52" s="123" t="str">
        <f>X38</f>
        <v>Sábado</v>
      </c>
      <c r="Y52" s="123" t="str">
        <f>Y38</f>
        <v>Domingo</v>
      </c>
      <c r="Z52" s="124" t="s">
        <v>76</v>
      </c>
    </row>
    <row r="53" spans="2:26" x14ac:dyDescent="0.2">
      <c r="B53" s="154">
        <f>B40+1</f>
        <v>25</v>
      </c>
      <c r="C53" s="22"/>
      <c r="D53" s="594"/>
      <c r="E53" s="23"/>
      <c r="F53" s="155" t="str">
        <f>N$8</f>
        <v>PALMEIRA</v>
      </c>
      <c r="G53" s="46"/>
      <c r="H53" s="26" t="s">
        <v>24</v>
      </c>
      <c r="I53" s="46"/>
      <c r="J53" s="156" t="str">
        <f>N$7</f>
        <v>BENFICA</v>
      </c>
      <c r="K53" s="1715"/>
      <c r="M53" s="1725"/>
      <c r="N53" s="1726"/>
      <c r="O53" s="1726"/>
      <c r="P53" s="1727"/>
      <c r="Q53" s="1734"/>
      <c r="R53" s="1410"/>
      <c r="S53" s="597"/>
      <c r="U53" s="528" t="str">
        <f>U39</f>
        <v>PALMEIRA</v>
      </c>
      <c r="V53" s="610"/>
      <c r="W53" s="614"/>
      <c r="X53" s="128"/>
      <c r="Y53" s="129"/>
      <c r="Z53" s="130">
        <f>SUM(V53:Y53)</f>
        <v>0</v>
      </c>
    </row>
    <row r="54" spans="2:26" x14ac:dyDescent="0.2">
      <c r="B54" s="154">
        <f>B53+1</f>
        <v>26</v>
      </c>
      <c r="C54" s="35"/>
      <c r="D54" s="51"/>
      <c r="E54" s="23"/>
      <c r="F54" s="155" t="str">
        <f>N$4</f>
        <v>TUBARÕES</v>
      </c>
      <c r="G54" s="262"/>
      <c r="H54" s="52" t="s">
        <v>24</v>
      </c>
      <c r="I54" s="262"/>
      <c r="J54" s="156" t="str">
        <f>N$6</f>
        <v>SONDA</v>
      </c>
      <c r="K54" s="1747"/>
      <c r="M54" s="1725"/>
      <c r="N54" s="1726"/>
      <c r="O54" s="1726"/>
      <c r="P54" s="1727"/>
      <c r="Q54" s="1734"/>
      <c r="R54" s="1410"/>
      <c r="S54" s="597"/>
      <c r="U54" s="529" t="str">
        <f t="shared" ref="U54:U59" si="5">U41</f>
        <v>UBARANA</v>
      </c>
      <c r="V54" s="592"/>
      <c r="W54" s="594"/>
      <c r="X54" s="139"/>
      <c r="Y54" s="140"/>
      <c r="Z54" s="141">
        <f t="shared" ref="Z54:Z61" si="6">SUM(V54:Y54)</f>
        <v>0</v>
      </c>
    </row>
    <row r="55" spans="2:26" ht="13.5" thickBot="1" x14ac:dyDescent="0.25">
      <c r="B55" s="157">
        <f>B54+1</f>
        <v>27</v>
      </c>
      <c r="C55" s="111"/>
      <c r="D55" s="613"/>
      <c r="E55" s="23"/>
      <c r="F55" s="158" t="str">
        <f>N$3</f>
        <v>BRAGANTINO</v>
      </c>
      <c r="G55" s="159"/>
      <c r="H55" s="48" t="s">
        <v>24</v>
      </c>
      <c r="I55" s="159"/>
      <c r="J55" s="160" t="str">
        <f>N$9</f>
        <v>UBARANA</v>
      </c>
      <c r="K55" s="1716"/>
      <c r="M55" s="1725"/>
      <c r="N55" s="1726"/>
      <c r="O55" s="1726"/>
      <c r="P55" s="1727"/>
      <c r="Q55" s="1734"/>
      <c r="R55" s="1410"/>
      <c r="S55" s="597"/>
      <c r="U55" s="530" t="str">
        <f t="shared" si="5"/>
        <v>REMO</v>
      </c>
      <c r="V55" s="592"/>
      <c r="W55" s="594"/>
      <c r="X55" s="139"/>
      <c r="Y55" s="140"/>
      <c r="Z55" s="141">
        <f t="shared" si="6"/>
        <v>0</v>
      </c>
    </row>
    <row r="56" spans="2:26" x14ac:dyDescent="0.2">
      <c r="B56" s="151">
        <f t="shared" ref="B56:B78" si="7">B55+1</f>
        <v>28</v>
      </c>
      <c r="C56" s="14"/>
      <c r="D56" s="614"/>
      <c r="E56" s="39"/>
      <c r="F56" s="105" t="str">
        <f>N$9</f>
        <v>UBARANA</v>
      </c>
      <c r="G56" s="161"/>
      <c r="H56" s="18" t="s">
        <v>24</v>
      </c>
      <c r="I56" s="40"/>
      <c r="J56" s="162" t="str">
        <f>N$5</f>
        <v>REMO</v>
      </c>
      <c r="K56" s="1698" t="s">
        <v>82</v>
      </c>
      <c r="M56" s="1725"/>
      <c r="N56" s="1726"/>
      <c r="O56" s="1726"/>
      <c r="P56" s="1727"/>
      <c r="Q56" s="1734"/>
      <c r="R56" s="1410"/>
      <c r="S56" s="597"/>
      <c r="U56" s="531" t="str">
        <f t="shared" si="5"/>
        <v>TUBARÕES</v>
      </c>
      <c r="V56" s="592"/>
      <c r="W56" s="594"/>
      <c r="X56" s="139"/>
      <c r="Y56" s="140"/>
      <c r="Z56" s="141">
        <f t="shared" si="6"/>
        <v>0</v>
      </c>
    </row>
    <row r="57" spans="2:26" x14ac:dyDescent="0.2">
      <c r="B57" s="154">
        <f t="shared" si="7"/>
        <v>29</v>
      </c>
      <c r="C57" s="22"/>
      <c r="D57" s="51"/>
      <c r="E57" s="23"/>
      <c r="F57" s="163" t="str">
        <f>N$7</f>
        <v>BENFICA</v>
      </c>
      <c r="G57" s="46"/>
      <c r="H57" s="26" t="s">
        <v>24</v>
      </c>
      <c r="I57" s="46"/>
      <c r="J57" s="164" t="str">
        <f>N$3</f>
        <v>BRAGANTINO</v>
      </c>
      <c r="K57" s="1699"/>
      <c r="M57" s="1725"/>
      <c r="N57" s="1726"/>
      <c r="O57" s="1726"/>
      <c r="P57" s="1727"/>
      <c r="Q57" s="1734"/>
      <c r="R57" s="1410"/>
      <c r="S57" s="597"/>
      <c r="U57" s="532" t="str">
        <f t="shared" si="5"/>
        <v>BENFICA</v>
      </c>
      <c r="V57" s="592"/>
      <c r="W57" s="594"/>
      <c r="X57" s="139"/>
      <c r="Y57" s="140"/>
      <c r="Z57" s="141">
        <f t="shared" si="6"/>
        <v>0</v>
      </c>
    </row>
    <row r="58" spans="2:26" x14ac:dyDescent="0.2">
      <c r="B58" s="154">
        <f t="shared" si="7"/>
        <v>30</v>
      </c>
      <c r="C58" s="74"/>
      <c r="D58" s="165"/>
      <c r="E58" s="76"/>
      <c r="F58" s="166" t="str">
        <f>N6</f>
        <v>SONDA</v>
      </c>
      <c r="G58" s="83"/>
      <c r="H58" s="26" t="s">
        <v>24</v>
      </c>
      <c r="I58" s="83"/>
      <c r="J58" s="167" t="str">
        <f>N8</f>
        <v>PALMEIRA</v>
      </c>
      <c r="K58" s="1699"/>
      <c r="M58" s="1725"/>
      <c r="N58" s="1726"/>
      <c r="O58" s="1726"/>
      <c r="P58" s="1727"/>
      <c r="Q58" s="1734"/>
      <c r="R58" s="1410"/>
      <c r="S58" s="597"/>
      <c r="U58" s="533" t="str">
        <f t="shared" si="5"/>
        <v>BRAGANTINO</v>
      </c>
      <c r="V58" s="592"/>
      <c r="W58" s="594"/>
      <c r="X58" s="139"/>
      <c r="Y58" s="140"/>
      <c r="Z58" s="141">
        <f t="shared" si="6"/>
        <v>0</v>
      </c>
    </row>
    <row r="59" spans="2:26" ht="13.5" thickBot="1" x14ac:dyDescent="0.25">
      <c r="B59" s="703"/>
      <c r="C59" s="688"/>
      <c r="D59" s="689"/>
      <c r="E59" s="704"/>
      <c r="F59" s="705" t="str">
        <f>N$10</f>
        <v>FOLGA</v>
      </c>
      <c r="G59" s="706"/>
      <c r="H59" s="693" t="s">
        <v>24</v>
      </c>
      <c r="I59" s="706"/>
      <c r="J59" s="707" t="str">
        <f>N$4</f>
        <v>TUBARÕES</v>
      </c>
      <c r="K59" s="1700"/>
      <c r="M59" s="1725"/>
      <c r="N59" s="1726"/>
      <c r="O59" s="1726"/>
      <c r="P59" s="1727"/>
      <c r="Q59" s="1734"/>
      <c r="R59" s="1410"/>
      <c r="S59" s="597"/>
      <c r="U59" s="146" t="str">
        <f t="shared" si="5"/>
        <v>SONDA</v>
      </c>
      <c r="V59" s="592"/>
      <c r="W59" s="594"/>
      <c r="X59" s="139"/>
      <c r="Y59" s="147"/>
      <c r="Z59" s="141">
        <f t="shared" si="6"/>
        <v>0</v>
      </c>
    </row>
    <row r="60" spans="2:26" x14ac:dyDescent="0.2">
      <c r="B60" s="151">
        <f>B58+1</f>
        <v>31</v>
      </c>
      <c r="C60" s="66"/>
      <c r="D60" s="67"/>
      <c r="E60" s="68"/>
      <c r="F60" s="470" t="str">
        <f>N$9</f>
        <v>UBARANA</v>
      </c>
      <c r="G60" s="284"/>
      <c r="H60" s="69" t="s">
        <v>24</v>
      </c>
      <c r="I60" s="278"/>
      <c r="J60" s="471" t="str">
        <f>N$6</f>
        <v>SONDA</v>
      </c>
      <c r="K60" s="1750" t="s">
        <v>83</v>
      </c>
      <c r="M60" s="1725"/>
      <c r="N60" s="1726"/>
      <c r="O60" s="1726"/>
      <c r="P60" s="1727"/>
      <c r="Q60" s="1734"/>
      <c r="R60" s="1410"/>
      <c r="S60" s="597"/>
      <c r="U60" s="534" t="str">
        <f>U47</f>
        <v>FOLGA</v>
      </c>
      <c r="V60" s="592"/>
      <c r="W60" s="595"/>
      <c r="X60" s="430"/>
      <c r="Y60" s="139"/>
      <c r="Z60" s="472"/>
    </row>
    <row r="61" spans="2:26" ht="15.75" customHeight="1" thickBot="1" x14ac:dyDescent="0.25">
      <c r="B61" s="169">
        <f>B60+1</f>
        <v>32</v>
      </c>
      <c r="C61" s="35"/>
      <c r="D61" s="51"/>
      <c r="E61" s="94"/>
      <c r="F61" s="170" t="str">
        <f>N$8</f>
        <v>PALMEIRA</v>
      </c>
      <c r="G61" s="12"/>
      <c r="H61" s="52" t="s">
        <v>24</v>
      </c>
      <c r="I61" s="12"/>
      <c r="J61" s="431" t="str">
        <f>N$3</f>
        <v>BRAGANTINO</v>
      </c>
      <c r="K61" s="1751"/>
      <c r="M61" s="1725"/>
      <c r="N61" s="1726"/>
      <c r="O61" s="1726"/>
      <c r="P61" s="1727"/>
      <c r="Q61" s="1734"/>
      <c r="R61" s="1410"/>
      <c r="S61" s="597"/>
      <c r="U61" s="535"/>
      <c r="V61" s="602"/>
      <c r="W61" s="613"/>
      <c r="X61" s="613"/>
      <c r="Y61" s="602"/>
      <c r="Z61" s="171">
        <f t="shared" si="6"/>
        <v>0</v>
      </c>
    </row>
    <row r="62" spans="2:26" ht="15.75" customHeight="1" thickBot="1" x14ac:dyDescent="0.25">
      <c r="B62" s="154">
        <f t="shared" si="7"/>
        <v>33</v>
      </c>
      <c r="C62" s="22"/>
      <c r="D62" s="23"/>
      <c r="E62" s="23"/>
      <c r="F62" s="37" t="str">
        <f>N$5</f>
        <v>REMO</v>
      </c>
      <c r="G62" s="46"/>
      <c r="H62" s="31" t="s">
        <v>24</v>
      </c>
      <c r="I62" s="46"/>
      <c r="J62" s="21" t="str">
        <f>N$4</f>
        <v>TUBARÕES</v>
      </c>
      <c r="K62" s="1751"/>
      <c r="M62" s="1725"/>
      <c r="N62" s="1726"/>
      <c r="O62" s="1726"/>
      <c r="P62" s="1727"/>
      <c r="Q62" s="1734"/>
      <c r="R62" s="1410"/>
      <c r="S62" s="597"/>
      <c r="U62" s="1738" t="s">
        <v>77</v>
      </c>
      <c r="V62" s="1748"/>
      <c r="W62" s="1739"/>
      <c r="X62" s="1739"/>
      <c r="Y62" s="1749"/>
      <c r="Z62" s="150">
        <f>SUM(Z53:Z61)</f>
        <v>0</v>
      </c>
    </row>
    <row r="63" spans="2:26" ht="15" customHeight="1" thickBot="1" x14ac:dyDescent="0.25">
      <c r="B63" s="708"/>
      <c r="C63" s="688"/>
      <c r="D63" s="689"/>
      <c r="E63" s="704"/>
      <c r="F63" s="709" t="str">
        <f>N$7</f>
        <v>BENFICA</v>
      </c>
      <c r="G63" s="706"/>
      <c r="H63" s="693" t="s">
        <v>24</v>
      </c>
      <c r="I63" s="706"/>
      <c r="J63" s="710" t="str">
        <f>N$10</f>
        <v>FOLGA</v>
      </c>
      <c r="K63" s="1752"/>
      <c r="M63" s="1725"/>
      <c r="N63" s="1726"/>
      <c r="O63" s="1726"/>
      <c r="P63" s="1727"/>
      <c r="Q63" s="1734"/>
      <c r="R63" s="1410"/>
      <c r="S63" s="597"/>
      <c r="U63" s="1741" t="s">
        <v>78</v>
      </c>
      <c r="V63" s="1742"/>
      <c r="W63" s="1742"/>
      <c r="X63" s="1742"/>
      <c r="Y63" s="1743"/>
      <c r="Z63" s="150">
        <v>0</v>
      </c>
    </row>
    <row r="64" spans="2:26" ht="16.5" thickBot="1" x14ac:dyDescent="0.3">
      <c r="B64" s="169">
        <f>B62+1</f>
        <v>34</v>
      </c>
      <c r="C64" s="35"/>
      <c r="D64" s="94"/>
      <c r="E64" s="94"/>
      <c r="F64" s="172" t="str">
        <f>N$7</f>
        <v>BENFICA</v>
      </c>
      <c r="G64" s="12"/>
      <c r="H64" s="52" t="s">
        <v>24</v>
      </c>
      <c r="I64" s="12"/>
      <c r="J64" s="170" t="str">
        <f>N$9</f>
        <v>UBARANA</v>
      </c>
      <c r="K64" s="1698" t="s">
        <v>84</v>
      </c>
      <c r="M64" s="1725"/>
      <c r="N64" s="1726"/>
      <c r="O64" s="1726"/>
      <c r="P64" s="1727"/>
      <c r="Q64" s="1734"/>
      <c r="R64" s="1410"/>
      <c r="S64" s="597"/>
      <c r="U64" s="1635" t="s">
        <v>85</v>
      </c>
      <c r="V64" s="1719"/>
      <c r="W64" s="1719"/>
      <c r="X64" s="1719"/>
      <c r="Y64" s="1719"/>
      <c r="Z64" s="1636"/>
    </row>
    <row r="65" spans="2:26" ht="14.25" customHeight="1" thickBot="1" x14ac:dyDescent="0.25">
      <c r="B65" s="154">
        <f t="shared" si="7"/>
        <v>35</v>
      </c>
      <c r="C65" s="35"/>
      <c r="D65" s="23"/>
      <c r="E65" s="23"/>
      <c r="F65" s="173" t="str">
        <f>N$3</f>
        <v>BRAGANTINO</v>
      </c>
      <c r="G65" s="46"/>
      <c r="H65" s="26" t="s">
        <v>24</v>
      </c>
      <c r="I65" s="46"/>
      <c r="J65" s="99" t="str">
        <f>N$4</f>
        <v>TUBARÕES</v>
      </c>
      <c r="K65" s="1699"/>
      <c r="M65" s="1725"/>
      <c r="N65" s="1726"/>
      <c r="O65" s="1726"/>
      <c r="P65" s="1727"/>
      <c r="Q65" s="1734"/>
      <c r="R65" s="1410"/>
      <c r="S65" s="597"/>
      <c r="U65" s="122" t="s">
        <v>0</v>
      </c>
      <c r="V65" s="123" t="str">
        <f>V38</f>
        <v>Sexta 1º</v>
      </c>
      <c r="W65" s="123" t="str">
        <f>W38</f>
        <v>Sexta 2º</v>
      </c>
      <c r="X65" s="123" t="str">
        <f>X52</f>
        <v>Sábado</v>
      </c>
      <c r="Y65" s="123" t="str">
        <f>Y52</f>
        <v>Domingo</v>
      </c>
      <c r="Z65" s="124" t="s">
        <v>76</v>
      </c>
    </row>
    <row r="66" spans="2:26" ht="14.25" customHeight="1" x14ac:dyDescent="0.2">
      <c r="B66" s="154">
        <f t="shared" si="7"/>
        <v>36</v>
      </c>
      <c r="C66" s="22"/>
      <c r="D66" s="94"/>
      <c r="E66" s="23"/>
      <c r="F66" s="24" t="str">
        <f>N$6</f>
        <v>SONDA</v>
      </c>
      <c r="G66" s="83"/>
      <c r="H66" s="26" t="s">
        <v>24</v>
      </c>
      <c r="I66" s="83"/>
      <c r="J66" s="96" t="str">
        <f>N$5</f>
        <v>REMO</v>
      </c>
      <c r="K66" s="1699"/>
      <c r="M66" s="1725"/>
      <c r="N66" s="1726"/>
      <c r="O66" s="1726"/>
      <c r="P66" s="1727"/>
      <c r="Q66" s="1734"/>
      <c r="R66" s="1410"/>
      <c r="S66" s="597"/>
      <c r="U66" s="126" t="str">
        <f t="shared" ref="U66:U72" si="8">U53</f>
        <v>PALMEIRA</v>
      </c>
      <c r="V66" s="609">
        <f>V39+V53</f>
        <v>0</v>
      </c>
      <c r="W66" s="611">
        <f>W39+W53</f>
        <v>0</v>
      </c>
      <c r="X66" s="614">
        <f>X39+X53</f>
        <v>0</v>
      </c>
      <c r="Y66" s="601">
        <f>Y39+Y53</f>
        <v>0</v>
      </c>
      <c r="Z66" s="130">
        <f>SUM(V66:Y66)</f>
        <v>0</v>
      </c>
    </row>
    <row r="67" spans="2:26" ht="13.5" thickBot="1" x14ac:dyDescent="0.25">
      <c r="B67" s="703"/>
      <c r="C67" s="630"/>
      <c r="D67" s="679"/>
      <c r="E67" s="690"/>
      <c r="F67" s="711" t="str">
        <f>N$10</f>
        <v>FOLGA</v>
      </c>
      <c r="G67" s="706"/>
      <c r="H67" s="693" t="s">
        <v>24</v>
      </c>
      <c r="I67" s="706"/>
      <c r="J67" s="712" t="str">
        <f>N$8</f>
        <v>PALMEIRA</v>
      </c>
      <c r="K67" s="1700"/>
      <c r="M67" s="1725"/>
      <c r="N67" s="1726"/>
      <c r="O67" s="1726"/>
      <c r="P67" s="1727"/>
      <c r="Q67" s="1734"/>
      <c r="R67" s="1410"/>
      <c r="S67" s="597"/>
      <c r="U67" s="137" t="str">
        <f t="shared" si="8"/>
        <v>UBARANA</v>
      </c>
      <c r="V67" s="593">
        <f t="shared" ref="V67:Y72" si="9">V41+V54</f>
        <v>0</v>
      </c>
      <c r="W67" s="594">
        <f t="shared" si="9"/>
        <v>0</v>
      </c>
      <c r="X67" s="594">
        <f t="shared" si="9"/>
        <v>0</v>
      </c>
      <c r="Y67" s="605">
        <f t="shared" si="9"/>
        <v>0</v>
      </c>
      <c r="Z67" s="141">
        <f t="shared" ref="Z67:Z73" si="10">SUM(V67:Y67)</f>
        <v>0</v>
      </c>
    </row>
    <row r="68" spans="2:26" x14ac:dyDescent="0.2">
      <c r="B68" s="713"/>
      <c r="C68" s="629"/>
      <c r="D68" s="673"/>
      <c r="E68" s="674"/>
      <c r="F68" s="714" t="str">
        <f>N$9</f>
        <v>UBARANA</v>
      </c>
      <c r="G68" s="715"/>
      <c r="H68" s="716" t="s">
        <v>24</v>
      </c>
      <c r="I68" s="715"/>
      <c r="J68" s="717" t="str">
        <f>N$10</f>
        <v>FOLGA</v>
      </c>
      <c r="K68" s="1714" t="s">
        <v>86</v>
      </c>
      <c r="L68" s="175"/>
      <c r="M68" s="1725"/>
      <c r="N68" s="1726"/>
      <c r="O68" s="1726"/>
      <c r="P68" s="1727"/>
      <c r="Q68" s="1734"/>
      <c r="R68" s="1410"/>
      <c r="S68" s="597"/>
      <c r="U68" s="142" t="str">
        <f t="shared" si="8"/>
        <v>REMO</v>
      </c>
      <c r="V68" s="593">
        <f t="shared" si="9"/>
        <v>0</v>
      </c>
      <c r="W68" s="594">
        <f t="shared" si="9"/>
        <v>0</v>
      </c>
      <c r="X68" s="594">
        <f t="shared" si="9"/>
        <v>0</v>
      </c>
      <c r="Y68" s="605">
        <f t="shared" si="9"/>
        <v>0</v>
      </c>
      <c r="Z68" s="141">
        <f t="shared" si="10"/>
        <v>0</v>
      </c>
    </row>
    <row r="69" spans="2:26" ht="15" customHeight="1" x14ac:dyDescent="0.2">
      <c r="B69" s="154">
        <f>B66+1</f>
        <v>37</v>
      </c>
      <c r="C69" s="35"/>
      <c r="D69" s="23"/>
      <c r="E69" s="23"/>
      <c r="F69" s="24" t="str">
        <f>N$3</f>
        <v>BRAGANTINO</v>
      </c>
      <c r="G69" s="612"/>
      <c r="H69" s="26" t="s">
        <v>24</v>
      </c>
      <c r="I69" s="46"/>
      <c r="J69" s="11" t="str">
        <f>N$6</f>
        <v>SONDA</v>
      </c>
      <c r="K69" s="1715"/>
      <c r="M69" s="1725"/>
      <c r="N69" s="1726"/>
      <c r="O69" s="1726"/>
      <c r="P69" s="1727"/>
      <c r="Q69" s="1734"/>
      <c r="R69" s="1410"/>
      <c r="S69" s="597"/>
      <c r="U69" s="144" t="str">
        <f t="shared" si="8"/>
        <v>TUBARÕES</v>
      </c>
      <c r="V69" s="593">
        <f t="shared" si="9"/>
        <v>0</v>
      </c>
      <c r="W69" s="594">
        <f t="shared" si="9"/>
        <v>0</v>
      </c>
      <c r="X69" s="139">
        <f t="shared" si="9"/>
        <v>0</v>
      </c>
      <c r="Y69" s="605">
        <f t="shared" si="9"/>
        <v>0</v>
      </c>
      <c r="Z69" s="141">
        <f t="shared" si="10"/>
        <v>0</v>
      </c>
    </row>
    <row r="70" spans="2:26" x14ac:dyDescent="0.2">
      <c r="B70" s="154">
        <f t="shared" si="7"/>
        <v>38</v>
      </c>
      <c r="C70" s="22"/>
      <c r="D70" s="23"/>
      <c r="E70" s="23"/>
      <c r="F70" s="152" t="str">
        <f>N5</f>
        <v>REMO</v>
      </c>
      <c r="G70" s="110"/>
      <c r="H70" s="52" t="s">
        <v>24</v>
      </c>
      <c r="I70" s="110"/>
      <c r="J70" s="153" t="str">
        <f>N7</f>
        <v>BENFICA</v>
      </c>
      <c r="K70" s="1715"/>
      <c r="M70" s="1725"/>
      <c r="N70" s="1726"/>
      <c r="O70" s="1726"/>
      <c r="P70" s="1727"/>
      <c r="Q70" s="1734"/>
      <c r="R70" s="1410"/>
      <c r="S70" s="597"/>
      <c r="U70" s="145" t="str">
        <f t="shared" si="8"/>
        <v>BENFICA</v>
      </c>
      <c r="V70" s="593">
        <f t="shared" si="9"/>
        <v>0</v>
      </c>
      <c r="W70" s="594">
        <f t="shared" si="9"/>
        <v>0</v>
      </c>
      <c r="X70" s="139">
        <f t="shared" si="9"/>
        <v>0</v>
      </c>
      <c r="Y70" s="605">
        <f t="shared" si="9"/>
        <v>0</v>
      </c>
      <c r="Z70" s="141">
        <f t="shared" si="10"/>
        <v>0</v>
      </c>
    </row>
    <row r="71" spans="2:26" ht="13.5" thickBot="1" x14ac:dyDescent="0.25">
      <c r="B71" s="157">
        <f t="shared" si="7"/>
        <v>39</v>
      </c>
      <c r="C71" s="111"/>
      <c r="D71" s="23"/>
      <c r="E71" s="112"/>
      <c r="F71" s="174" t="str">
        <f>N4</f>
        <v>TUBARÕES</v>
      </c>
      <c r="G71" s="168"/>
      <c r="H71" s="48" t="s">
        <v>24</v>
      </c>
      <c r="I71" s="168"/>
      <c r="J71" s="176" t="str">
        <f>N8</f>
        <v>PALMEIRA</v>
      </c>
      <c r="K71" s="1716"/>
      <c r="M71" s="1725"/>
      <c r="N71" s="1726"/>
      <c r="O71" s="1726"/>
      <c r="P71" s="1727"/>
      <c r="Q71" s="1734"/>
      <c r="R71" s="1410"/>
      <c r="S71" s="597"/>
      <c r="U71" s="43" t="str">
        <f t="shared" si="8"/>
        <v>BRAGANTINO</v>
      </c>
      <c r="V71" s="593">
        <f t="shared" si="9"/>
        <v>0</v>
      </c>
      <c r="W71" s="594">
        <f t="shared" si="9"/>
        <v>0</v>
      </c>
      <c r="X71" s="594">
        <f t="shared" si="9"/>
        <v>0</v>
      </c>
      <c r="Y71" s="605">
        <f t="shared" si="9"/>
        <v>0</v>
      </c>
      <c r="Z71" s="141">
        <f t="shared" si="10"/>
        <v>0</v>
      </c>
    </row>
    <row r="72" spans="2:26" x14ac:dyDescent="0.2">
      <c r="B72" s="713"/>
      <c r="C72" s="629"/>
      <c r="D72" s="718"/>
      <c r="E72" s="719"/>
      <c r="F72" s="684" t="str">
        <f>N10</f>
        <v>FOLGA</v>
      </c>
      <c r="G72" s="720"/>
      <c r="H72" s="664" t="s">
        <v>24</v>
      </c>
      <c r="I72" s="720"/>
      <c r="J72" s="721" t="str">
        <f>N3</f>
        <v>BRAGANTINO</v>
      </c>
      <c r="K72" s="1698" t="s">
        <v>87</v>
      </c>
      <c r="M72" s="1725"/>
      <c r="N72" s="1726"/>
      <c r="O72" s="1726"/>
      <c r="P72" s="1727"/>
      <c r="Q72" s="1734"/>
      <c r="R72" s="1410"/>
      <c r="S72" s="597"/>
      <c r="U72" s="178" t="str">
        <f t="shared" si="8"/>
        <v>SONDA</v>
      </c>
      <c r="V72" s="138">
        <f t="shared" si="9"/>
        <v>0</v>
      </c>
      <c r="W72" s="605">
        <f t="shared" si="9"/>
        <v>0</v>
      </c>
      <c r="X72" s="594">
        <f t="shared" si="9"/>
        <v>0</v>
      </c>
      <c r="Y72" s="179">
        <f t="shared" si="9"/>
        <v>0</v>
      </c>
      <c r="Z72" s="141">
        <f t="shared" si="10"/>
        <v>0</v>
      </c>
    </row>
    <row r="73" spans="2:26" ht="15" customHeight="1" thickBot="1" x14ac:dyDescent="0.25">
      <c r="B73" s="154">
        <f>B71+1</f>
        <v>40</v>
      </c>
      <c r="C73" s="35"/>
      <c r="D73" s="277"/>
      <c r="E73" s="94"/>
      <c r="F73" s="152" t="str">
        <f>N8</f>
        <v>PALMEIRA</v>
      </c>
      <c r="G73" s="46"/>
      <c r="H73" s="26" t="s">
        <v>24</v>
      </c>
      <c r="I73" s="46"/>
      <c r="J73" s="96" t="str">
        <f>N5</f>
        <v>REMO</v>
      </c>
      <c r="K73" s="1699"/>
      <c r="M73" s="1725"/>
      <c r="N73" s="1726"/>
      <c r="O73" s="1726"/>
      <c r="P73" s="1727"/>
      <c r="Q73" s="1734"/>
      <c r="R73" s="1410"/>
      <c r="S73" s="597"/>
      <c r="U73" s="148">
        <f>U61</f>
        <v>0</v>
      </c>
      <c r="V73" s="602">
        <f>V47+V61</f>
        <v>0</v>
      </c>
      <c r="W73" s="180">
        <f>W47+W61</f>
        <v>0</v>
      </c>
      <c r="X73" s="613">
        <f>X47+X61</f>
        <v>0</v>
      </c>
      <c r="Y73" s="602">
        <f>Y47+Y61</f>
        <v>0</v>
      </c>
      <c r="Z73" s="181">
        <f t="shared" si="10"/>
        <v>0</v>
      </c>
    </row>
    <row r="74" spans="2:26" ht="13.5" thickBot="1" x14ac:dyDescent="0.25">
      <c r="B74" s="154">
        <f t="shared" si="7"/>
        <v>41</v>
      </c>
      <c r="C74" s="22"/>
      <c r="D74" s="23"/>
      <c r="E74" s="23"/>
      <c r="F74" s="54" t="str">
        <f>N9</f>
        <v>UBARANA</v>
      </c>
      <c r="G74" s="288"/>
      <c r="H74" s="26" t="s">
        <v>24</v>
      </c>
      <c r="I74" s="83"/>
      <c r="J74" s="182" t="str">
        <f>N4</f>
        <v>TUBARÕES</v>
      </c>
      <c r="K74" s="1699"/>
      <c r="M74" s="1725"/>
      <c r="N74" s="1726"/>
      <c r="O74" s="1726"/>
      <c r="P74" s="1727"/>
      <c r="Q74" s="1734"/>
      <c r="R74" s="1410"/>
      <c r="S74" s="597"/>
      <c r="U74" s="183" t="s">
        <v>77</v>
      </c>
      <c r="V74" s="184"/>
      <c r="W74" s="599"/>
      <c r="X74" s="599"/>
      <c r="Y74" s="600"/>
      <c r="Z74" s="150">
        <f>SUM(Z66:Z72)</f>
        <v>0</v>
      </c>
    </row>
    <row r="75" spans="2:26" ht="13.5" thickBot="1" x14ac:dyDescent="0.25">
      <c r="B75" s="157">
        <f t="shared" si="7"/>
        <v>42</v>
      </c>
      <c r="C75" s="22"/>
      <c r="D75" s="51"/>
      <c r="E75" s="23"/>
      <c r="F75" s="185" t="str">
        <f>N7</f>
        <v>BENFICA</v>
      </c>
      <c r="G75" s="110"/>
      <c r="H75" s="52" t="s">
        <v>24</v>
      </c>
      <c r="I75" s="110"/>
      <c r="J75" s="186" t="str">
        <f>N6</f>
        <v>SONDA</v>
      </c>
      <c r="K75" s="1700"/>
      <c r="M75" s="1725"/>
      <c r="N75" s="1726"/>
      <c r="O75" s="1726"/>
      <c r="P75" s="1727"/>
      <c r="Q75" s="1734"/>
      <c r="R75" s="1410"/>
      <c r="S75" s="597"/>
      <c r="U75" s="1741" t="s">
        <v>78</v>
      </c>
      <c r="V75" s="1742"/>
      <c r="W75" s="1742"/>
      <c r="X75" s="1742"/>
      <c r="Y75" s="1743"/>
      <c r="Z75" s="150">
        <f>Z49+Z63</f>
        <v>0</v>
      </c>
    </row>
    <row r="76" spans="2:26" x14ac:dyDescent="0.2">
      <c r="B76" s="169">
        <f t="shared" si="7"/>
        <v>43</v>
      </c>
      <c r="C76" s="14"/>
      <c r="D76" s="104"/>
      <c r="E76" s="15"/>
      <c r="F76" s="16" t="str">
        <f>N$5</f>
        <v>REMO</v>
      </c>
      <c r="G76" s="40"/>
      <c r="H76" s="18" t="s">
        <v>24</v>
      </c>
      <c r="I76" s="40"/>
      <c r="J76" s="187" t="str">
        <f>N$3</f>
        <v>BRAGANTINO</v>
      </c>
      <c r="K76" s="1714" t="s">
        <v>88</v>
      </c>
      <c r="M76" s="1725"/>
      <c r="N76" s="1726"/>
      <c r="O76" s="1726"/>
      <c r="P76" s="1727"/>
      <c r="Q76" s="1734"/>
      <c r="R76" s="1410"/>
      <c r="S76" s="597"/>
    </row>
    <row r="77" spans="2:26" x14ac:dyDescent="0.2">
      <c r="B77" s="154">
        <f t="shared" si="7"/>
        <v>44</v>
      </c>
      <c r="C77" s="188"/>
      <c r="D77" s="595"/>
      <c r="E77" s="23"/>
      <c r="F77" s="189" t="str">
        <f>N4</f>
        <v>TUBARÕES</v>
      </c>
      <c r="G77" s="46"/>
      <c r="H77" s="26" t="s">
        <v>24</v>
      </c>
      <c r="I77" s="46"/>
      <c r="J77" s="96" t="str">
        <f>N7</f>
        <v>BENFICA</v>
      </c>
      <c r="K77" s="1715"/>
      <c r="M77" s="1725"/>
      <c r="N77" s="1726"/>
      <c r="O77" s="1726"/>
      <c r="P77" s="1727"/>
      <c r="Q77" s="1734"/>
      <c r="R77" s="1410"/>
      <c r="S77" s="597"/>
    </row>
    <row r="78" spans="2:26" ht="15.75" customHeight="1" x14ac:dyDescent="0.2">
      <c r="B78" s="154">
        <f t="shared" si="7"/>
        <v>45</v>
      </c>
      <c r="C78" s="22"/>
      <c r="D78" s="594"/>
      <c r="E78" s="23"/>
      <c r="F78" s="37" t="str">
        <f>N8</f>
        <v>PALMEIRA</v>
      </c>
      <c r="G78" s="83"/>
      <c r="H78" s="26" t="s">
        <v>24</v>
      </c>
      <c r="I78" s="83"/>
      <c r="J78" s="190" t="str">
        <f>N9</f>
        <v>UBARANA</v>
      </c>
      <c r="K78" s="1715"/>
      <c r="M78" s="1725"/>
      <c r="N78" s="1726"/>
      <c r="O78" s="1726"/>
      <c r="P78" s="1727"/>
      <c r="Q78" s="1734"/>
      <c r="R78" s="1410"/>
      <c r="S78" s="597"/>
    </row>
    <row r="79" spans="2:26" ht="15.75" customHeight="1" thickBot="1" x14ac:dyDescent="0.25">
      <c r="B79" s="703"/>
      <c r="C79" s="688"/>
      <c r="D79" s="689"/>
      <c r="E79" s="704"/>
      <c r="F79" s="722" t="str">
        <f>N6</f>
        <v>SONDA</v>
      </c>
      <c r="G79" s="706"/>
      <c r="H79" s="664" t="s">
        <v>24</v>
      </c>
      <c r="I79" s="706"/>
      <c r="J79" s="723" t="str">
        <f>N10</f>
        <v>FOLGA</v>
      </c>
      <c r="K79" s="1716"/>
      <c r="M79" s="1725"/>
      <c r="N79" s="1726"/>
      <c r="O79" s="1726"/>
      <c r="P79" s="1727"/>
      <c r="Q79" s="1734"/>
      <c r="R79" s="1410"/>
      <c r="S79" s="597"/>
    </row>
    <row r="80" spans="2:26" ht="13.5" thickBot="1" x14ac:dyDescent="0.25">
      <c r="B80" s="1753"/>
      <c r="C80" s="1754"/>
      <c r="D80" s="1754"/>
      <c r="E80" s="1754"/>
      <c r="F80" s="1754"/>
      <c r="G80" s="1754"/>
      <c r="H80" s="1754"/>
      <c r="I80" s="1754"/>
      <c r="J80" s="1754"/>
      <c r="K80" s="1755"/>
      <c r="M80" s="1725"/>
      <c r="N80" s="1726"/>
      <c r="O80" s="1726"/>
      <c r="P80" s="1727"/>
      <c r="Q80" s="1734"/>
      <c r="R80" s="1410"/>
      <c r="S80" s="597"/>
    </row>
    <row r="81" spans="2:19" ht="24" customHeight="1" x14ac:dyDescent="0.2">
      <c r="B81" s="191">
        <f>B78+1</f>
        <v>46</v>
      </c>
      <c r="C81" s="192"/>
      <c r="D81" s="193"/>
      <c r="E81" s="193"/>
      <c r="F81" s="584" t="s">
        <v>213</v>
      </c>
      <c r="G81" s="194"/>
      <c r="H81" s="26" t="s">
        <v>24</v>
      </c>
      <c r="I81" s="194"/>
      <c r="J81" s="584" t="s">
        <v>214</v>
      </c>
      <c r="K81" s="1720" t="s">
        <v>89</v>
      </c>
      <c r="M81" s="1725"/>
      <c r="N81" s="1726"/>
      <c r="O81" s="1726"/>
      <c r="P81" s="1727"/>
      <c r="Q81" s="1734"/>
      <c r="R81" s="1410"/>
      <c r="S81" s="597"/>
    </row>
    <row r="82" spans="2:19" ht="25.5" customHeight="1" thickBot="1" x14ac:dyDescent="0.25">
      <c r="B82" s="195">
        <f>B81+1</f>
        <v>47</v>
      </c>
      <c r="C82" s="196"/>
      <c r="D82" s="197"/>
      <c r="E82" s="197"/>
      <c r="F82" s="585" t="s">
        <v>215</v>
      </c>
      <c r="G82" s="194"/>
      <c r="H82" s="26" t="s">
        <v>24</v>
      </c>
      <c r="I82" s="194"/>
      <c r="J82" s="585" t="s">
        <v>207</v>
      </c>
      <c r="K82" s="1566"/>
      <c r="M82" s="1725"/>
      <c r="N82" s="1726"/>
      <c r="O82" s="1726"/>
      <c r="P82" s="1727"/>
      <c r="Q82" s="1734"/>
      <c r="R82" s="1410"/>
      <c r="S82" s="597"/>
    </row>
    <row r="83" spans="2:19" ht="13.5" thickBot="1" x14ac:dyDescent="0.25">
      <c r="B83" s="1756"/>
      <c r="C83" s="1757"/>
      <c r="D83" s="1757"/>
      <c r="E83" s="1757"/>
      <c r="F83" s="1757"/>
      <c r="G83" s="1757"/>
      <c r="H83" s="1757"/>
      <c r="I83" s="1757"/>
      <c r="J83" s="1757"/>
      <c r="K83" s="1758"/>
      <c r="M83" s="1725"/>
      <c r="N83" s="1726"/>
      <c r="O83" s="1726"/>
      <c r="P83" s="1727"/>
      <c r="Q83" s="1734"/>
      <c r="R83" s="1410"/>
      <c r="S83" s="597"/>
    </row>
    <row r="84" spans="2:19" ht="36.75" customHeight="1" thickBot="1" x14ac:dyDescent="0.25">
      <c r="B84" s="198">
        <f>B82+1</f>
        <v>48</v>
      </c>
      <c r="C84" s="199"/>
      <c r="D84" s="200"/>
      <c r="E84" s="201"/>
      <c r="F84" s="584" t="s">
        <v>210</v>
      </c>
      <c r="G84" s="194"/>
      <c r="H84" s="26" t="s">
        <v>24</v>
      </c>
      <c r="I84" s="194"/>
      <c r="J84" s="584" t="s">
        <v>211</v>
      </c>
      <c r="K84" s="588" t="s">
        <v>246</v>
      </c>
      <c r="M84" s="1725"/>
      <c r="N84" s="1726"/>
      <c r="O84" s="1726"/>
      <c r="P84" s="1727"/>
      <c r="Q84" s="1734"/>
      <c r="R84" s="1410"/>
      <c r="S84" s="597"/>
    </row>
    <row r="85" spans="2:19" ht="15" customHeight="1" thickBot="1" x14ac:dyDescent="0.25">
      <c r="B85" s="1756" t="s">
        <v>90</v>
      </c>
      <c r="C85" s="1757"/>
      <c r="D85" s="1757"/>
      <c r="E85" s="1757"/>
      <c r="F85" s="1757"/>
      <c r="G85" s="1757"/>
      <c r="H85" s="1757"/>
      <c r="I85" s="1757"/>
      <c r="J85" s="1757"/>
      <c r="K85" s="1758"/>
      <c r="M85" s="1725"/>
      <c r="N85" s="1726"/>
      <c r="O85" s="1726"/>
      <c r="P85" s="1727"/>
      <c r="Q85" s="1734"/>
      <c r="R85" s="1410"/>
      <c r="S85" s="597"/>
    </row>
    <row r="86" spans="2:19" ht="29.25" customHeight="1" thickBot="1" x14ac:dyDescent="0.25">
      <c r="B86" s="202">
        <f>B84+1</f>
        <v>49</v>
      </c>
      <c r="C86" s="203"/>
      <c r="D86" s="204"/>
      <c r="E86" s="205"/>
      <c r="F86" s="567" t="s">
        <v>216</v>
      </c>
      <c r="G86" s="204"/>
      <c r="H86" s="207" t="s">
        <v>24</v>
      </c>
      <c r="I86" s="204"/>
      <c r="J86" s="206" t="s">
        <v>127</v>
      </c>
      <c r="K86" s="135" t="s">
        <v>91</v>
      </c>
      <c r="M86" s="1725"/>
      <c r="N86" s="1726"/>
      <c r="O86" s="1726"/>
      <c r="P86" s="1727"/>
      <c r="Q86" s="1734"/>
      <c r="R86" s="1410"/>
      <c r="S86" s="597"/>
    </row>
    <row r="87" spans="2:19" ht="13.5" thickBot="1" x14ac:dyDescent="0.25">
      <c r="M87" s="1725"/>
      <c r="N87" s="1726"/>
      <c r="O87" s="1726"/>
      <c r="P87" s="1727"/>
      <c r="Q87" s="1734"/>
      <c r="R87" s="1410"/>
      <c r="S87" s="597"/>
    </row>
    <row r="88" spans="2:19" ht="15" customHeight="1" thickBot="1" x14ac:dyDescent="0.3">
      <c r="B88" s="1439" t="s">
        <v>92</v>
      </c>
      <c r="C88" s="1440"/>
      <c r="D88" s="1440"/>
      <c r="E88" s="1440"/>
      <c r="F88" s="1440"/>
      <c r="G88" s="1440"/>
      <c r="H88" s="1440"/>
      <c r="I88" s="1440"/>
      <c r="J88" s="1440"/>
      <c r="K88" s="1441"/>
      <c r="M88" s="1725"/>
      <c r="N88" s="1726"/>
      <c r="O88" s="1726"/>
      <c r="P88" s="1727"/>
      <c r="Q88" s="1734"/>
      <c r="R88" s="1410"/>
      <c r="S88" s="597"/>
    </row>
    <row r="89" spans="2:19" ht="15.75" thickBot="1" x14ac:dyDescent="0.3">
      <c r="B89" s="208" t="s">
        <v>93</v>
      </c>
      <c r="C89" s="209"/>
      <c r="D89" s="591"/>
      <c r="E89" s="210"/>
      <c r="F89" s="210"/>
      <c r="G89" s="210"/>
      <c r="H89" s="210"/>
      <c r="I89" s="210"/>
      <c r="J89" s="210"/>
      <c r="K89" s="211"/>
      <c r="M89" s="1725"/>
      <c r="N89" s="1726"/>
      <c r="O89" s="1726"/>
      <c r="P89" s="1727"/>
      <c r="Q89" s="1734"/>
      <c r="R89" s="1410"/>
      <c r="S89" s="597"/>
    </row>
    <row r="90" spans="2:19" ht="15.75" thickBot="1" x14ac:dyDescent="0.3">
      <c r="B90" s="212" t="s">
        <v>94</v>
      </c>
      <c r="C90" s="213"/>
      <c r="D90" s="214"/>
      <c r="E90" s="215"/>
      <c r="F90" s="215"/>
      <c r="G90" s="215"/>
      <c r="H90" s="215"/>
      <c r="I90" s="215"/>
      <c r="J90" s="215"/>
      <c r="K90" s="216"/>
      <c r="M90" s="1725"/>
      <c r="N90" s="1726"/>
      <c r="O90" s="1726"/>
      <c r="P90" s="1727"/>
      <c r="Q90" s="1734"/>
      <c r="R90" s="1410"/>
      <c r="S90" s="597"/>
    </row>
    <row r="91" spans="2:19" ht="15.75" thickBot="1" x14ac:dyDescent="0.3">
      <c r="B91" s="217" t="s">
        <v>95</v>
      </c>
      <c r="C91" s="218"/>
      <c r="D91" s="219"/>
      <c r="E91" s="220"/>
      <c r="F91" s="220"/>
      <c r="G91" s="220"/>
      <c r="H91" s="220"/>
      <c r="I91" s="220"/>
      <c r="J91" s="220"/>
      <c r="K91" s="221"/>
      <c r="M91" s="1725"/>
      <c r="N91" s="1726"/>
      <c r="O91" s="1726"/>
      <c r="P91" s="1727"/>
      <c r="Q91" s="1734"/>
      <c r="R91" s="1410"/>
      <c r="S91" s="597"/>
    </row>
    <row r="92" spans="2:19" ht="15.75" customHeight="1" thickBot="1" x14ac:dyDescent="0.3">
      <c r="B92" s="222" t="s">
        <v>96</v>
      </c>
      <c r="C92" s="223"/>
      <c r="D92" s="224"/>
      <c r="E92" s="225"/>
      <c r="F92" s="225"/>
      <c r="G92" s="225"/>
      <c r="H92" s="225"/>
      <c r="I92" s="225"/>
      <c r="J92" s="225"/>
      <c r="K92" s="226"/>
      <c r="M92" s="1725"/>
      <c r="N92" s="1726"/>
      <c r="O92" s="1726"/>
      <c r="P92" s="1727"/>
      <c r="Q92" s="1734"/>
      <c r="R92" s="1410"/>
      <c r="S92" s="596"/>
    </row>
    <row r="93" spans="2:19" ht="15.75" thickBot="1" x14ac:dyDescent="0.3">
      <c r="B93" s="227" t="s">
        <v>97</v>
      </c>
      <c r="C93" s="228"/>
      <c r="D93" s="1435"/>
      <c r="E93" s="1436"/>
      <c r="F93" s="1436"/>
      <c r="G93" s="1436"/>
      <c r="H93" s="1436"/>
      <c r="I93" s="1436"/>
      <c r="J93" s="1436"/>
      <c r="K93" s="1437"/>
      <c r="M93" s="1725"/>
      <c r="N93" s="1726"/>
      <c r="O93" s="1726"/>
      <c r="P93" s="1727"/>
      <c r="Q93" s="1734"/>
      <c r="R93" s="1410"/>
      <c r="S93" s="597"/>
    </row>
    <row r="94" spans="2:19" x14ac:dyDescent="0.2">
      <c r="B94" s="229"/>
      <c r="C94" s="33" t="s">
        <v>98</v>
      </c>
      <c r="K94" s="230"/>
      <c r="M94" s="1725"/>
      <c r="N94" s="1726"/>
      <c r="O94" s="1726"/>
      <c r="P94" s="1727"/>
      <c r="Q94" s="1734"/>
      <c r="R94" s="1410"/>
      <c r="S94" s="597"/>
    </row>
    <row r="95" spans="2:19" x14ac:dyDescent="0.2">
      <c r="B95" s="229"/>
      <c r="C95" s="33" t="s">
        <v>99</v>
      </c>
      <c r="K95" s="230"/>
      <c r="M95" s="1725"/>
      <c r="N95" s="1726"/>
      <c r="O95" s="1726"/>
      <c r="P95" s="1727"/>
      <c r="Q95" s="1734"/>
      <c r="R95" s="1410"/>
      <c r="S95" s="597"/>
    </row>
    <row r="96" spans="2:19" x14ac:dyDescent="0.2">
      <c r="B96" s="229"/>
      <c r="C96" s="1" t="s">
        <v>100</v>
      </c>
      <c r="K96" s="230"/>
      <c r="M96" s="1725"/>
      <c r="N96" s="1726"/>
      <c r="O96" s="1726"/>
      <c r="P96" s="1727"/>
      <c r="Q96" s="1734"/>
      <c r="R96" s="1410"/>
      <c r="S96" s="597"/>
    </row>
    <row r="97" spans="2:19" x14ac:dyDescent="0.2">
      <c r="B97" s="229"/>
      <c r="K97" s="230"/>
      <c r="M97" s="1725"/>
      <c r="N97" s="1726"/>
      <c r="O97" s="1726"/>
      <c r="P97" s="1727"/>
      <c r="Q97" s="1734"/>
      <c r="R97" s="1410"/>
      <c r="S97" s="597"/>
    </row>
    <row r="98" spans="2:19" x14ac:dyDescent="0.2">
      <c r="B98" s="229"/>
      <c r="C98" s="33" t="s">
        <v>101</v>
      </c>
      <c r="K98" s="230"/>
      <c r="M98" s="1725"/>
      <c r="N98" s="1726"/>
      <c r="O98" s="1726"/>
      <c r="P98" s="1727"/>
      <c r="Q98" s="1734"/>
      <c r="R98" s="1410"/>
      <c r="S98" s="597"/>
    </row>
    <row r="99" spans="2:19" x14ac:dyDescent="0.2">
      <c r="B99" s="229"/>
      <c r="C99" s="33" t="s">
        <v>102</v>
      </c>
      <c r="K99" s="230"/>
      <c r="M99" s="1725"/>
      <c r="N99" s="1726"/>
      <c r="O99" s="1726"/>
      <c r="P99" s="1727"/>
      <c r="Q99" s="1734"/>
      <c r="R99" s="1410"/>
      <c r="S99" s="597"/>
    </row>
    <row r="100" spans="2:19" x14ac:dyDescent="0.2">
      <c r="B100" s="229"/>
      <c r="C100" s="1" t="s">
        <v>103</v>
      </c>
      <c r="K100" s="230"/>
      <c r="M100" s="1725"/>
      <c r="N100" s="1726"/>
      <c r="O100" s="1726"/>
      <c r="P100" s="1727"/>
      <c r="Q100" s="1734"/>
      <c r="R100" s="1410"/>
      <c r="S100" s="597"/>
    </row>
    <row r="101" spans="2:19" x14ac:dyDescent="0.2">
      <c r="B101" s="229"/>
      <c r="C101" s="1" t="s">
        <v>104</v>
      </c>
      <c r="K101" s="230"/>
      <c r="M101" s="1725"/>
      <c r="N101" s="1726"/>
      <c r="O101" s="1726"/>
      <c r="P101" s="1727"/>
      <c r="Q101" s="1734"/>
      <c r="R101" s="1410"/>
      <c r="S101" s="597"/>
    </row>
    <row r="102" spans="2:19" x14ac:dyDescent="0.2">
      <c r="B102" s="229"/>
      <c r="C102" s="33" t="s">
        <v>105</v>
      </c>
      <c r="K102" s="230"/>
      <c r="M102" s="1725"/>
      <c r="N102" s="1726"/>
      <c r="O102" s="1726"/>
      <c r="P102" s="1727"/>
      <c r="Q102" s="1734"/>
      <c r="R102" s="1410"/>
      <c r="S102" s="597"/>
    </row>
    <row r="103" spans="2:19" x14ac:dyDescent="0.2">
      <c r="B103" s="229"/>
      <c r="C103" s="1" t="s">
        <v>106</v>
      </c>
      <c r="K103" s="230"/>
      <c r="M103" s="1725"/>
      <c r="N103" s="1726"/>
      <c r="O103" s="1726"/>
      <c r="P103" s="1727"/>
      <c r="Q103" s="1734"/>
      <c r="R103" s="1410"/>
      <c r="S103" s="597"/>
    </row>
    <row r="104" spans="2:19" x14ac:dyDescent="0.2">
      <c r="B104" s="229"/>
      <c r="C104" s="1" t="s">
        <v>107</v>
      </c>
      <c r="K104" s="230"/>
      <c r="M104" s="1725"/>
      <c r="N104" s="1726"/>
      <c r="O104" s="1726"/>
      <c r="P104" s="1727"/>
      <c r="Q104" s="1734"/>
      <c r="R104" s="1410"/>
      <c r="S104" s="597"/>
    </row>
    <row r="105" spans="2:19" x14ac:dyDescent="0.2">
      <c r="B105" s="229"/>
      <c r="C105" s="231" t="s">
        <v>108</v>
      </c>
      <c r="K105" s="230"/>
      <c r="M105" s="1725"/>
      <c r="N105" s="1726"/>
      <c r="O105" s="1726"/>
      <c r="P105" s="1727"/>
      <c r="Q105" s="1734"/>
      <c r="R105" s="1410"/>
      <c r="S105" s="597"/>
    </row>
    <row r="106" spans="2:19" x14ac:dyDescent="0.2">
      <c r="B106" s="229"/>
      <c r="C106" s="1" t="s">
        <v>109</v>
      </c>
      <c r="K106" s="230"/>
      <c r="M106" s="1725"/>
      <c r="N106" s="1726"/>
      <c r="O106" s="1726"/>
      <c r="P106" s="1727"/>
      <c r="Q106" s="1734"/>
      <c r="R106" s="1410"/>
      <c r="S106" s="597"/>
    </row>
    <row r="107" spans="2:19" x14ac:dyDescent="0.2">
      <c r="B107" s="229"/>
      <c r="C107" s="1" t="s">
        <v>110</v>
      </c>
      <c r="F107" s="232"/>
      <c r="G107" s="232"/>
      <c r="K107" s="230"/>
      <c r="M107" s="1725"/>
      <c r="N107" s="1726"/>
      <c r="O107" s="1726"/>
      <c r="P107" s="1727"/>
      <c r="Q107" s="1734"/>
      <c r="R107" s="1410"/>
      <c r="S107" s="597"/>
    </row>
    <row r="108" spans="2:19" x14ac:dyDescent="0.2">
      <c r="B108" s="229"/>
      <c r="F108" s="232"/>
      <c r="G108" s="232"/>
      <c r="K108" s="230"/>
      <c r="M108" s="1725"/>
      <c r="N108" s="1726"/>
      <c r="O108" s="1726"/>
      <c r="P108" s="1727"/>
      <c r="Q108" s="1734"/>
      <c r="R108" s="1410"/>
      <c r="S108" s="597"/>
    </row>
    <row r="109" spans="2:19" x14ac:dyDescent="0.2">
      <c r="B109" s="229"/>
      <c r="C109" s="33" t="s">
        <v>111</v>
      </c>
      <c r="K109" s="230"/>
      <c r="M109" s="1725"/>
      <c r="N109" s="1726"/>
      <c r="O109" s="1726"/>
      <c r="P109" s="1727"/>
      <c r="Q109" s="1734"/>
      <c r="R109" s="1410"/>
      <c r="S109" s="597"/>
    </row>
    <row r="110" spans="2:19" ht="15.75" customHeight="1" x14ac:dyDescent="0.2">
      <c r="B110" s="229"/>
      <c r="C110" s="1" t="s">
        <v>112</v>
      </c>
      <c r="K110" s="230"/>
      <c r="M110" s="1725"/>
      <c r="N110" s="1726"/>
      <c r="O110" s="1726"/>
      <c r="P110" s="1727"/>
      <c r="Q110" s="1734"/>
      <c r="R110" s="1410"/>
      <c r="S110" s="597"/>
    </row>
    <row r="111" spans="2:19" ht="13.5" thickBot="1" x14ac:dyDescent="0.25">
      <c r="B111" s="233"/>
      <c r="C111" s="234"/>
      <c r="D111" s="234"/>
      <c r="E111" s="234"/>
      <c r="F111" s="234"/>
      <c r="G111" s="234"/>
      <c r="H111" s="235"/>
      <c r="I111" s="234"/>
      <c r="J111" s="234"/>
      <c r="K111" s="236"/>
      <c r="M111" s="1725"/>
      <c r="N111" s="1726"/>
      <c r="O111" s="1726"/>
      <c r="P111" s="1727"/>
      <c r="Q111" s="1734"/>
      <c r="R111" s="1410"/>
      <c r="S111" s="597"/>
    </row>
    <row r="112" spans="2:19" x14ac:dyDescent="0.2">
      <c r="M112" s="1759"/>
      <c r="N112" s="1760"/>
      <c r="O112" s="1760"/>
      <c r="P112" s="1761"/>
      <c r="Q112" s="1762"/>
      <c r="R112" s="1763"/>
      <c r="S112" s="597"/>
    </row>
    <row r="113" spans="2:19" ht="15" customHeight="1" x14ac:dyDescent="0.2">
      <c r="C113" s="617"/>
      <c r="M113" s="1764"/>
      <c r="N113" s="1764"/>
      <c r="O113" s="1764"/>
      <c r="P113" s="1764"/>
      <c r="Q113" s="1765"/>
      <c r="R113" s="1765"/>
      <c r="S113" s="597"/>
    </row>
    <row r="114" spans="2:19" x14ac:dyDescent="0.2">
      <c r="C114" s="618"/>
      <c r="L114" s="602"/>
      <c r="M114" s="1764"/>
      <c r="N114" s="1764"/>
      <c r="O114" s="1764"/>
      <c r="P114" s="1764"/>
      <c r="Q114" s="1765"/>
      <c r="R114" s="1765"/>
      <c r="S114" s="597"/>
    </row>
    <row r="115" spans="2:19" x14ac:dyDescent="0.2">
      <c r="C115" s="619"/>
      <c r="L115" s="602"/>
      <c r="M115" s="1764"/>
      <c r="N115" s="1764"/>
      <c r="O115" s="1764"/>
      <c r="P115" s="1764"/>
      <c r="Q115" s="1765"/>
      <c r="R115" s="1765"/>
      <c r="S115" s="597"/>
    </row>
    <row r="116" spans="2:19" x14ac:dyDescent="0.2"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1764"/>
      <c r="N116" s="1764"/>
      <c r="O116" s="1764"/>
      <c r="P116" s="1764"/>
      <c r="Q116" s="1765"/>
      <c r="R116" s="1765"/>
      <c r="S116" s="597"/>
    </row>
    <row r="117" spans="2:19" ht="13.5" thickBot="1" x14ac:dyDescent="0.25">
      <c r="L117" s="602"/>
      <c r="M117" s="1764"/>
      <c r="N117" s="1764"/>
      <c r="O117" s="1764"/>
      <c r="P117" s="1764"/>
      <c r="Q117" s="1765"/>
      <c r="R117" s="1765"/>
      <c r="S117" s="597"/>
    </row>
    <row r="118" spans="2:19" ht="16.5" thickBot="1" x14ac:dyDescent="0.3">
      <c r="B118" s="1766" t="s">
        <v>219</v>
      </c>
      <c r="C118" s="1767"/>
      <c r="D118" s="1767"/>
      <c r="E118" s="1768"/>
      <c r="M118" s="1764"/>
      <c r="N118" s="1764"/>
      <c r="O118" s="1764"/>
      <c r="P118" s="1764"/>
      <c r="Q118" s="1765"/>
      <c r="R118" s="1765"/>
      <c r="S118" s="597"/>
    </row>
    <row r="119" spans="2:19" x14ac:dyDescent="0.2">
      <c r="B119" s="2">
        <v>1</v>
      </c>
      <c r="C119" s="1771"/>
      <c r="D119" s="1771"/>
      <c r="E119" s="1772"/>
      <c r="M119" s="1764"/>
      <c r="N119" s="1764"/>
      <c r="O119" s="1764"/>
      <c r="P119" s="1764"/>
      <c r="Q119" s="1765"/>
      <c r="R119" s="1765"/>
      <c r="S119" s="597"/>
    </row>
    <row r="120" spans="2:19" x14ac:dyDescent="0.2">
      <c r="B120" s="5">
        <v>2</v>
      </c>
      <c r="C120" s="1769"/>
      <c r="D120" s="1769"/>
      <c r="E120" s="1770"/>
      <c r="M120" s="1764"/>
      <c r="N120" s="1764"/>
      <c r="O120" s="1764"/>
      <c r="P120" s="1764"/>
      <c r="Q120" s="1765"/>
      <c r="R120" s="1765"/>
      <c r="S120" s="597"/>
    </row>
    <row r="121" spans="2:19" x14ac:dyDescent="0.2">
      <c r="B121" s="5">
        <v>3</v>
      </c>
      <c r="C121" s="1769"/>
      <c r="D121" s="1769"/>
      <c r="E121" s="1770"/>
      <c r="L121" s="602"/>
      <c r="M121" s="1764"/>
      <c r="N121" s="1764"/>
      <c r="O121" s="1764"/>
      <c r="P121" s="1764"/>
      <c r="Q121" s="1765"/>
      <c r="R121" s="1765"/>
      <c r="S121" s="597"/>
    </row>
    <row r="122" spans="2:19" x14ac:dyDescent="0.2">
      <c r="B122" s="5">
        <v>4</v>
      </c>
      <c r="C122" s="1769"/>
      <c r="D122" s="1769"/>
      <c r="E122" s="1770"/>
      <c r="M122" s="1764"/>
      <c r="N122" s="1764"/>
      <c r="O122" s="1764"/>
      <c r="P122" s="1764"/>
      <c r="Q122" s="1765"/>
      <c r="R122" s="1765"/>
      <c r="S122" s="597"/>
    </row>
    <row r="123" spans="2:19" ht="13.5" thickBot="1" x14ac:dyDescent="0.25">
      <c r="B123" s="5">
        <v>5</v>
      </c>
      <c r="C123" s="1769"/>
      <c r="D123" s="1769"/>
      <c r="E123" s="1770"/>
      <c r="M123" s="1775"/>
      <c r="N123" s="1775"/>
      <c r="O123" s="1775"/>
      <c r="P123" s="1775"/>
      <c r="Q123" s="1776"/>
      <c r="R123" s="1776"/>
      <c r="S123" s="597"/>
    </row>
    <row r="124" spans="2:19" ht="13.5" thickBot="1" x14ac:dyDescent="0.25">
      <c r="B124" s="5">
        <v>6</v>
      </c>
      <c r="C124" s="1769"/>
      <c r="D124" s="1769"/>
      <c r="E124" s="1770"/>
      <c r="M124" s="1383" t="s">
        <v>113</v>
      </c>
      <c r="N124" s="1384"/>
      <c r="O124" s="1384"/>
      <c r="P124" s="1384"/>
      <c r="Q124" s="1384"/>
      <c r="R124" s="1385"/>
      <c r="S124" s="237">
        <f>SUM(S62:S123)</f>
        <v>0</v>
      </c>
    </row>
    <row r="125" spans="2:19" x14ac:dyDescent="0.2">
      <c r="B125" s="5">
        <v>7</v>
      </c>
      <c r="C125" s="1769"/>
      <c r="D125" s="1769"/>
      <c r="E125" s="1770"/>
      <c r="M125" s="602"/>
    </row>
    <row r="126" spans="2:19" x14ac:dyDescent="0.2">
      <c r="B126" s="5">
        <v>8</v>
      </c>
      <c r="C126" s="1769"/>
      <c r="D126" s="1769"/>
      <c r="E126" s="1770"/>
      <c r="M126" s="602"/>
    </row>
    <row r="127" spans="2:19" x14ac:dyDescent="0.2">
      <c r="B127" s="5">
        <v>9</v>
      </c>
      <c r="C127" s="1769"/>
      <c r="D127" s="1769"/>
      <c r="E127" s="1770"/>
      <c r="M127" s="602"/>
    </row>
    <row r="128" spans="2:19" ht="13.5" thickBot="1" x14ac:dyDescent="0.25">
      <c r="B128" s="27">
        <v>10</v>
      </c>
      <c r="C128" s="1773"/>
      <c r="D128" s="1773"/>
      <c r="E128" s="1774"/>
      <c r="M128" s="602"/>
    </row>
    <row r="129" spans="3:13" x14ac:dyDescent="0.2">
      <c r="M129" s="602"/>
    </row>
    <row r="132" spans="3:13" x14ac:dyDescent="0.2">
      <c r="M132" s="602"/>
    </row>
    <row r="133" spans="3:13" x14ac:dyDescent="0.2">
      <c r="M133" s="602"/>
    </row>
    <row r="134" spans="3:13" x14ac:dyDescent="0.2">
      <c r="M134" s="602"/>
    </row>
    <row r="135" spans="3:13" x14ac:dyDescent="0.2">
      <c r="M135" s="602"/>
    </row>
    <row r="136" spans="3:13" x14ac:dyDescent="0.2">
      <c r="M136" s="602"/>
    </row>
    <row r="137" spans="3:13" x14ac:dyDescent="0.2">
      <c r="M137" s="602"/>
    </row>
    <row r="138" spans="3:13" x14ac:dyDescent="0.2">
      <c r="M138" s="602"/>
    </row>
    <row r="139" spans="3:13" x14ac:dyDescent="0.2">
      <c r="M139" s="602"/>
    </row>
    <row r="140" spans="3:13" x14ac:dyDescent="0.2">
      <c r="M140" s="602"/>
    </row>
    <row r="141" spans="3:13" x14ac:dyDescent="0.2">
      <c r="C141" s="33"/>
    </row>
    <row r="142" spans="3:13" x14ac:dyDescent="0.2">
      <c r="H142" s="1"/>
      <c r="M142" s="602"/>
    </row>
    <row r="143" spans="3:13" x14ac:dyDescent="0.2">
      <c r="H143" s="1"/>
      <c r="M143" s="602"/>
    </row>
    <row r="144" spans="3:13" x14ac:dyDescent="0.2">
      <c r="H144" s="1"/>
      <c r="M144" s="602"/>
    </row>
    <row r="145" spans="8:13" x14ac:dyDescent="0.2">
      <c r="H145" s="1"/>
      <c r="M145" s="602"/>
    </row>
    <row r="146" spans="8:13" x14ac:dyDescent="0.2">
      <c r="H146" s="1"/>
      <c r="M146" s="602"/>
    </row>
    <row r="147" spans="8:13" x14ac:dyDescent="0.2">
      <c r="H147" s="1"/>
      <c r="M147" s="602"/>
    </row>
    <row r="148" spans="8:13" x14ac:dyDescent="0.2">
      <c r="H148" s="1"/>
      <c r="M148" s="602"/>
    </row>
    <row r="149" spans="8:13" x14ac:dyDescent="0.2">
      <c r="H149" s="1"/>
      <c r="M149" s="602"/>
    </row>
    <row r="150" spans="8:13" x14ac:dyDescent="0.2">
      <c r="H150" s="1"/>
      <c r="M150" s="602"/>
    </row>
    <row r="151" spans="8:13" x14ac:dyDescent="0.2">
      <c r="H151" s="1"/>
    </row>
    <row r="152" spans="8:13" x14ac:dyDescent="0.2">
      <c r="H152" s="1"/>
    </row>
    <row r="153" spans="8:13" x14ac:dyDescent="0.2">
      <c r="H153" s="1"/>
    </row>
    <row r="154" spans="8:13" x14ac:dyDescent="0.2">
      <c r="H154" s="1"/>
    </row>
    <row r="155" spans="8:13" x14ac:dyDescent="0.2">
      <c r="H155" s="1"/>
    </row>
    <row r="156" spans="8:13" x14ac:dyDescent="0.2">
      <c r="H156" s="1"/>
    </row>
    <row r="157" spans="8:13" x14ac:dyDescent="0.2">
      <c r="H157" s="1"/>
    </row>
    <row r="158" spans="8:13" x14ac:dyDescent="0.2">
      <c r="H158" s="1"/>
    </row>
    <row r="159" spans="8:13" x14ac:dyDescent="0.2">
      <c r="H159" s="1"/>
    </row>
    <row r="160" spans="8:13" x14ac:dyDescent="0.2">
      <c r="H160" s="1"/>
    </row>
    <row r="161" spans="8:14" x14ac:dyDescent="0.2">
      <c r="H161" s="1"/>
    </row>
    <row r="162" spans="8:14" x14ac:dyDescent="0.2">
      <c r="H162" s="1"/>
    </row>
    <row r="163" spans="8:14" x14ac:dyDescent="0.2">
      <c r="H163" s="1"/>
      <c r="L163" s="602"/>
      <c r="M163" s="602"/>
      <c r="N163" s="602"/>
    </row>
    <row r="164" spans="8:14" x14ac:dyDescent="0.2">
      <c r="H164" s="1"/>
      <c r="L164" s="239"/>
      <c r="M164" s="239"/>
      <c r="N164" s="239"/>
    </row>
    <row r="165" spans="8:14" x14ac:dyDescent="0.2">
      <c r="H165" s="1"/>
    </row>
    <row r="166" spans="8:14" x14ac:dyDescent="0.2">
      <c r="H166" s="1"/>
    </row>
    <row r="167" spans="8:14" x14ac:dyDescent="0.2">
      <c r="H167" s="1"/>
    </row>
    <row r="168" spans="8:14" x14ac:dyDescent="0.2">
      <c r="H168" s="1"/>
    </row>
    <row r="169" spans="8:14" x14ac:dyDescent="0.2">
      <c r="H169" s="1"/>
    </row>
    <row r="170" spans="8:14" x14ac:dyDescent="0.2">
      <c r="H170" s="1"/>
    </row>
    <row r="171" spans="8:14" x14ac:dyDescent="0.2">
      <c r="H171" s="1"/>
    </row>
    <row r="172" spans="8:14" x14ac:dyDescent="0.2">
      <c r="H172" s="1"/>
    </row>
    <row r="173" spans="8:14" x14ac:dyDescent="0.2">
      <c r="H173" s="1"/>
    </row>
    <row r="174" spans="8:14" x14ac:dyDescent="0.2">
      <c r="H174" s="1"/>
    </row>
    <row r="175" spans="8:14" x14ac:dyDescent="0.2">
      <c r="H175" s="1"/>
    </row>
    <row r="176" spans="8:14" x14ac:dyDescent="0.2">
      <c r="H176" s="1"/>
    </row>
    <row r="177" spans="3:14" x14ac:dyDescent="0.2">
      <c r="H177" s="1"/>
    </row>
    <row r="178" spans="3:14" x14ac:dyDescent="0.2">
      <c r="H178" s="1"/>
    </row>
    <row r="179" spans="3:14" x14ac:dyDescent="0.2">
      <c r="H179" s="1"/>
    </row>
    <row r="180" spans="3:14" x14ac:dyDescent="0.2">
      <c r="H180" s="1"/>
    </row>
    <row r="181" spans="3:14" x14ac:dyDescent="0.2">
      <c r="H181" s="1"/>
    </row>
    <row r="182" spans="3:14" x14ac:dyDescent="0.2">
      <c r="H182" s="1"/>
    </row>
    <row r="183" spans="3:14" x14ac:dyDescent="0.2">
      <c r="H183" s="1"/>
      <c r="L183" s="602"/>
      <c r="M183" s="602"/>
      <c r="N183" s="602"/>
    </row>
    <row r="184" spans="3:14" x14ac:dyDescent="0.2">
      <c r="H184" s="1"/>
      <c r="L184" s="602"/>
      <c r="M184" s="602"/>
      <c r="N184" s="602"/>
    </row>
    <row r="185" spans="3:14" x14ac:dyDescent="0.2">
      <c r="H185" s="1"/>
      <c r="L185" s="602"/>
      <c r="M185" s="602"/>
      <c r="N185" s="602"/>
    </row>
    <row r="186" spans="3:14" x14ac:dyDescent="0.2">
      <c r="C186" s="240"/>
      <c r="D186" s="240"/>
      <c r="E186" s="240"/>
      <c r="F186" s="240"/>
      <c r="G186" s="240"/>
      <c r="H186" s="241"/>
      <c r="I186" s="240"/>
      <c r="J186" s="240"/>
      <c r="K186" s="240"/>
    </row>
    <row r="187" spans="3:14" x14ac:dyDescent="0.2">
      <c r="C187" s="242"/>
      <c r="D187" s="602"/>
      <c r="E187" s="243"/>
      <c r="F187" s="9"/>
      <c r="G187" s="9"/>
      <c r="J187" s="240"/>
      <c r="K187" s="239"/>
    </row>
    <row r="188" spans="3:14" x14ac:dyDescent="0.2">
      <c r="C188" s="242"/>
      <c r="D188" s="602"/>
      <c r="F188" s="242"/>
      <c r="G188" s="242"/>
      <c r="J188" s="9"/>
    </row>
    <row r="189" spans="3:14" x14ac:dyDescent="0.2">
      <c r="C189" s="242"/>
      <c r="D189" s="602"/>
      <c r="F189" s="232"/>
      <c r="G189" s="232"/>
      <c r="J189" s="244"/>
    </row>
    <row r="190" spans="3:14" x14ac:dyDescent="0.2">
      <c r="C190" s="242"/>
      <c r="D190" s="602"/>
      <c r="F190" s="245"/>
      <c r="G190" s="245"/>
      <c r="J190" s="240"/>
    </row>
    <row r="191" spans="3:14" x14ac:dyDescent="0.2">
      <c r="C191" s="242"/>
      <c r="D191" s="602"/>
      <c r="F191" s="232"/>
      <c r="G191" s="232"/>
      <c r="J191" s="240"/>
    </row>
    <row r="192" spans="3:14" x14ac:dyDescent="0.2">
      <c r="C192" s="242"/>
      <c r="D192" s="602"/>
      <c r="F192" s="245"/>
      <c r="G192" s="245"/>
      <c r="J192" s="9"/>
    </row>
    <row r="193" spans="3:15" x14ac:dyDescent="0.2">
      <c r="C193" s="242"/>
      <c r="D193" s="602"/>
      <c r="E193" s="20"/>
      <c r="F193" s="242"/>
      <c r="G193" s="242"/>
      <c r="J193" s="244"/>
    </row>
    <row r="194" spans="3:15" x14ac:dyDescent="0.2">
      <c r="C194" s="242"/>
      <c r="D194" s="602"/>
    </row>
    <row r="195" spans="3:15" x14ac:dyDescent="0.2">
      <c r="C195" s="242"/>
      <c r="L195" s="240"/>
      <c r="M195" s="240"/>
      <c r="N195" s="240"/>
      <c r="O195" s="240"/>
    </row>
    <row r="196" spans="3:15" x14ac:dyDescent="0.2">
      <c r="C196" s="242"/>
      <c r="E196" s="243"/>
      <c r="L196" s="240"/>
      <c r="M196" s="240"/>
      <c r="N196" s="240"/>
      <c r="O196" s="240"/>
    </row>
    <row r="197" spans="3:15" x14ac:dyDescent="0.2">
      <c r="L197" s="239"/>
      <c r="M197" s="239"/>
      <c r="N197" s="239"/>
      <c r="O197" s="239"/>
    </row>
  </sheetData>
  <sheetProtection algorithmName="SHA-512" hashValue="fS327ZAG9TJ3vkBUwaRQ9cbXtR5EjrqyVwKjTNTzR3PhzMrjo5XRgW2SH65YLgThzUGi0d3+GRGYAuUukEh98Q==" saltValue="fhDEd39I1BS1H6PUllbhUQ==" spinCount="100000" sheet="1" objects="1" scenarios="1"/>
  <protectedRanges>
    <protectedRange sqref="G81:G82 I81:I82 G84 I84 G86 I86 G9:G36 I9:I36 G52:G79 I52:I79" name="Intervalo1"/>
    <protectedRange sqref="G38:G41 I38:I41" name="Intervalo1_2"/>
    <protectedRange sqref="I42" name="Intervalo1_1"/>
  </protectedRanges>
  <mergeCells count="258">
    <mergeCell ref="C126:E126"/>
    <mergeCell ref="C127:E127"/>
    <mergeCell ref="C128:E128"/>
    <mergeCell ref="C123:E123"/>
    <mergeCell ref="M123:P123"/>
    <mergeCell ref="Q123:R123"/>
    <mergeCell ref="C124:E124"/>
    <mergeCell ref="M124:R124"/>
    <mergeCell ref="C125:E125"/>
    <mergeCell ref="C121:E121"/>
    <mergeCell ref="M121:P121"/>
    <mergeCell ref="Q121:R121"/>
    <mergeCell ref="C122:E122"/>
    <mergeCell ref="M122:P122"/>
    <mergeCell ref="Q122:R122"/>
    <mergeCell ref="C119:E119"/>
    <mergeCell ref="M119:P119"/>
    <mergeCell ref="Q119:R119"/>
    <mergeCell ref="C120:E120"/>
    <mergeCell ref="M120:P120"/>
    <mergeCell ref="Q120:R120"/>
    <mergeCell ref="M116:P116"/>
    <mergeCell ref="Q116:R116"/>
    <mergeCell ref="M117:P117"/>
    <mergeCell ref="Q117:R117"/>
    <mergeCell ref="B118:E118"/>
    <mergeCell ref="M118:P118"/>
    <mergeCell ref="Q118:R118"/>
    <mergeCell ref="M113:P113"/>
    <mergeCell ref="Q113:R113"/>
    <mergeCell ref="M114:P114"/>
    <mergeCell ref="Q114:R114"/>
    <mergeCell ref="M115:P115"/>
    <mergeCell ref="Q115:R115"/>
    <mergeCell ref="M110:P110"/>
    <mergeCell ref="Q110:R110"/>
    <mergeCell ref="M111:P111"/>
    <mergeCell ref="Q111:R111"/>
    <mergeCell ref="M112:P112"/>
    <mergeCell ref="Q112:R112"/>
    <mergeCell ref="M107:P107"/>
    <mergeCell ref="Q107:R107"/>
    <mergeCell ref="M108:P108"/>
    <mergeCell ref="Q108:R108"/>
    <mergeCell ref="M109:P109"/>
    <mergeCell ref="Q109:R109"/>
    <mergeCell ref="M104:P104"/>
    <mergeCell ref="Q104:R104"/>
    <mergeCell ref="M105:P105"/>
    <mergeCell ref="Q105:R105"/>
    <mergeCell ref="M106:P106"/>
    <mergeCell ref="Q106:R106"/>
    <mergeCell ref="M101:P101"/>
    <mergeCell ref="Q101:R101"/>
    <mergeCell ref="M102:P102"/>
    <mergeCell ref="Q102:R102"/>
    <mergeCell ref="M103:P103"/>
    <mergeCell ref="Q103:R103"/>
    <mergeCell ref="M98:P98"/>
    <mergeCell ref="Q98:R98"/>
    <mergeCell ref="M99:P99"/>
    <mergeCell ref="Q99:R99"/>
    <mergeCell ref="M100:P100"/>
    <mergeCell ref="Q100:R100"/>
    <mergeCell ref="M95:P95"/>
    <mergeCell ref="Q95:R95"/>
    <mergeCell ref="M96:P96"/>
    <mergeCell ref="Q96:R96"/>
    <mergeCell ref="M97:P97"/>
    <mergeCell ref="Q97:R97"/>
    <mergeCell ref="M92:P92"/>
    <mergeCell ref="Q92:R92"/>
    <mergeCell ref="D93:K93"/>
    <mergeCell ref="M93:P93"/>
    <mergeCell ref="Q93:R93"/>
    <mergeCell ref="M94:P94"/>
    <mergeCell ref="Q94:R94"/>
    <mergeCell ref="M89:P89"/>
    <mergeCell ref="Q89:R89"/>
    <mergeCell ref="M90:P90"/>
    <mergeCell ref="Q90:R90"/>
    <mergeCell ref="M91:P91"/>
    <mergeCell ref="Q91:R91"/>
    <mergeCell ref="M87:P87"/>
    <mergeCell ref="Q87:R87"/>
    <mergeCell ref="B88:K88"/>
    <mergeCell ref="M88:P88"/>
    <mergeCell ref="Q88:R88"/>
    <mergeCell ref="B83:K83"/>
    <mergeCell ref="M83:P83"/>
    <mergeCell ref="Q83:R83"/>
    <mergeCell ref="M84:P84"/>
    <mergeCell ref="Q84:R84"/>
    <mergeCell ref="B85:K85"/>
    <mergeCell ref="M85:P85"/>
    <mergeCell ref="Q85:R85"/>
    <mergeCell ref="B80:K80"/>
    <mergeCell ref="M80:P80"/>
    <mergeCell ref="Q80:R80"/>
    <mergeCell ref="K81:K82"/>
    <mergeCell ref="M81:P81"/>
    <mergeCell ref="Q81:R81"/>
    <mergeCell ref="M82:P82"/>
    <mergeCell ref="Q82:R82"/>
    <mergeCell ref="M86:P86"/>
    <mergeCell ref="Q86:R86"/>
    <mergeCell ref="U75:Y75"/>
    <mergeCell ref="K76:K79"/>
    <mergeCell ref="M76:P76"/>
    <mergeCell ref="Q76:R76"/>
    <mergeCell ref="M77:P77"/>
    <mergeCell ref="Q77:R77"/>
    <mergeCell ref="M78:P78"/>
    <mergeCell ref="Q78:R78"/>
    <mergeCell ref="M79:P79"/>
    <mergeCell ref="Q79:R79"/>
    <mergeCell ref="K72:K75"/>
    <mergeCell ref="M72:P72"/>
    <mergeCell ref="Q72:R72"/>
    <mergeCell ref="M73:P73"/>
    <mergeCell ref="Q73:R73"/>
    <mergeCell ref="M74:P74"/>
    <mergeCell ref="Q74:R74"/>
    <mergeCell ref="M75:P75"/>
    <mergeCell ref="Q75:R75"/>
    <mergeCell ref="K68:K71"/>
    <mergeCell ref="M68:P68"/>
    <mergeCell ref="Q68:R68"/>
    <mergeCell ref="M69:P69"/>
    <mergeCell ref="Q69:R69"/>
    <mergeCell ref="M70:P70"/>
    <mergeCell ref="Q70:R70"/>
    <mergeCell ref="M71:P71"/>
    <mergeCell ref="Q71:R71"/>
    <mergeCell ref="U62:Y62"/>
    <mergeCell ref="M63:P63"/>
    <mergeCell ref="Q63:R63"/>
    <mergeCell ref="U63:Y63"/>
    <mergeCell ref="K64:K67"/>
    <mergeCell ref="M64:P64"/>
    <mergeCell ref="Q64:R64"/>
    <mergeCell ref="U64:Z64"/>
    <mergeCell ref="M65:P65"/>
    <mergeCell ref="Q65:R65"/>
    <mergeCell ref="K60:K63"/>
    <mergeCell ref="M60:P60"/>
    <mergeCell ref="Q60:R60"/>
    <mergeCell ref="M61:P61"/>
    <mergeCell ref="Q61:R61"/>
    <mergeCell ref="M62:P62"/>
    <mergeCell ref="Q62:R62"/>
    <mergeCell ref="M66:P66"/>
    <mergeCell ref="Q66:R66"/>
    <mergeCell ref="M67:P67"/>
    <mergeCell ref="Q67:R67"/>
    <mergeCell ref="K56:K59"/>
    <mergeCell ref="M56:P56"/>
    <mergeCell ref="Q56:R56"/>
    <mergeCell ref="M57:P57"/>
    <mergeCell ref="Q57:R57"/>
    <mergeCell ref="M58:P58"/>
    <mergeCell ref="Q58:R58"/>
    <mergeCell ref="M59:P59"/>
    <mergeCell ref="Q59:R59"/>
    <mergeCell ref="K52:K55"/>
    <mergeCell ref="M52:P52"/>
    <mergeCell ref="Q52:R52"/>
    <mergeCell ref="M53:P53"/>
    <mergeCell ref="Q53:R53"/>
    <mergeCell ref="M54:P54"/>
    <mergeCell ref="Q54:R54"/>
    <mergeCell ref="M55:P55"/>
    <mergeCell ref="Q55:R55"/>
    <mergeCell ref="B50:K50"/>
    <mergeCell ref="M50:P50"/>
    <mergeCell ref="Q50:R50"/>
    <mergeCell ref="M51:P51"/>
    <mergeCell ref="Q51:R51"/>
    <mergeCell ref="U51:Z51"/>
    <mergeCell ref="Q47:R47"/>
    <mergeCell ref="M48:P48"/>
    <mergeCell ref="Q48:R48"/>
    <mergeCell ref="U48:Y48"/>
    <mergeCell ref="B49:K49"/>
    <mergeCell ref="M49:P49"/>
    <mergeCell ref="Q49:R49"/>
    <mergeCell ref="U49:Y49"/>
    <mergeCell ref="B43:K48"/>
    <mergeCell ref="M43:P43"/>
    <mergeCell ref="Q43:R43"/>
    <mergeCell ref="M44:P44"/>
    <mergeCell ref="Q44:R44"/>
    <mergeCell ref="M45:P45"/>
    <mergeCell ref="Q45:R45"/>
    <mergeCell ref="M46:P46"/>
    <mergeCell ref="Q46:R46"/>
    <mergeCell ref="M47:P47"/>
    <mergeCell ref="M40:P40"/>
    <mergeCell ref="Q40:R40"/>
    <mergeCell ref="M41:P41"/>
    <mergeCell ref="Q41:R41"/>
    <mergeCell ref="B42:K42"/>
    <mergeCell ref="M42:P42"/>
    <mergeCell ref="Q42:R42"/>
    <mergeCell ref="K33:K36"/>
    <mergeCell ref="M33:O33"/>
    <mergeCell ref="M37:S37"/>
    <mergeCell ref="U37:Z37"/>
    <mergeCell ref="K38:K39"/>
    <mergeCell ref="M38:P38"/>
    <mergeCell ref="Q38:R38"/>
    <mergeCell ref="M39:P39"/>
    <mergeCell ref="Q39:R39"/>
    <mergeCell ref="N31:O31"/>
    <mergeCell ref="S31:T31"/>
    <mergeCell ref="U31:V31"/>
    <mergeCell ref="N32:O32"/>
    <mergeCell ref="S32:T32"/>
    <mergeCell ref="U32:V32"/>
    <mergeCell ref="N28:O28"/>
    <mergeCell ref="S28:T28"/>
    <mergeCell ref="U28:V28"/>
    <mergeCell ref="K29:K32"/>
    <mergeCell ref="N29:O29"/>
    <mergeCell ref="S29:T29"/>
    <mergeCell ref="U29:V29"/>
    <mergeCell ref="N30:O30"/>
    <mergeCell ref="S30:T30"/>
    <mergeCell ref="U30:V30"/>
    <mergeCell ref="K25:K28"/>
    <mergeCell ref="N25:O25"/>
    <mergeCell ref="S25:T25"/>
    <mergeCell ref="U25:V25"/>
    <mergeCell ref="N26:O26"/>
    <mergeCell ref="S26:T26"/>
    <mergeCell ref="U26:V26"/>
    <mergeCell ref="N27:O27"/>
    <mergeCell ref="S27:T27"/>
    <mergeCell ref="U27:V27"/>
    <mergeCell ref="W23:X23"/>
    <mergeCell ref="N24:O24"/>
    <mergeCell ref="S24:T24"/>
    <mergeCell ref="U24:V24"/>
    <mergeCell ref="B7:K7"/>
    <mergeCell ref="G8:I8"/>
    <mergeCell ref="K9:K12"/>
    <mergeCell ref="M12:O12"/>
    <mergeCell ref="K13:K16"/>
    <mergeCell ref="K17:K20"/>
    <mergeCell ref="B1:K4"/>
    <mergeCell ref="M2:N2"/>
    <mergeCell ref="R2:S2"/>
    <mergeCell ref="B5:K5"/>
    <mergeCell ref="B6:K6"/>
    <mergeCell ref="K21:K24"/>
    <mergeCell ref="P21:Q21"/>
    <mergeCell ref="P22:Q22"/>
    <mergeCell ref="M23:V23"/>
  </mergeCells>
  <conditionalFormatting sqref="F9:F12 J9:J12 F19 J14:J19 F14:F17 J21:J32 F21:F32">
    <cfRule type="cellIs" dxfId="15" priority="9" operator="equal">
      <formula>$N$10</formula>
    </cfRule>
    <cfRule type="cellIs" dxfId="14" priority="10" operator="equal">
      <formula>$N$9</formula>
    </cfRule>
    <cfRule type="cellIs" dxfId="13" priority="11" operator="equal">
      <formula>$N$8</formula>
    </cfRule>
    <cfRule type="cellIs" dxfId="12" priority="12" operator="equal">
      <formula>$N$7</formula>
    </cfRule>
    <cfRule type="cellIs" dxfId="11" priority="13" operator="equal">
      <formula>$N$6</formula>
    </cfRule>
    <cfRule type="cellIs" dxfId="10" priority="14" operator="equal">
      <formula>$N$5</formula>
    </cfRule>
    <cfRule type="cellIs" dxfId="9" priority="15" operator="equal">
      <formula>$N$3</formula>
    </cfRule>
    <cfRule type="cellIs" dxfId="8" priority="16" operator="equal">
      <formula>$N$4</formula>
    </cfRule>
  </conditionalFormatting>
  <conditionalFormatting sqref="F52:F54 J52:J56 F66:F67 J79 J73:J77 F69:F79 J62:J71 J58:J60 F56:F64">
    <cfRule type="cellIs" dxfId="7" priority="1" operator="equal">
      <formula>$N$10</formula>
    </cfRule>
    <cfRule type="cellIs" dxfId="6" priority="2" operator="equal">
      <formula>$N$9</formula>
    </cfRule>
    <cfRule type="cellIs" dxfId="5" priority="3" operator="equal">
      <formula>$N$8</formula>
    </cfRule>
    <cfRule type="cellIs" dxfId="4" priority="4" operator="equal">
      <formula>$N$7</formula>
    </cfRule>
    <cfRule type="cellIs" dxfId="3" priority="5" operator="equal">
      <formula>$N$6</formula>
    </cfRule>
    <cfRule type="cellIs" dxfId="2" priority="6" operator="equal">
      <formula>$N$5</formula>
    </cfRule>
    <cfRule type="cellIs" dxfId="1" priority="7" operator="equal">
      <formula>$N$3</formula>
    </cfRule>
    <cfRule type="cellIs" dxfId="0" priority="8" operator="equal">
      <formula>$N$4</formula>
    </cfRule>
  </conditionalFormatting>
  <printOptions horizontalCentered="1"/>
  <pageMargins left="0.6692913385826772" right="0.31496062992125984" top="0.55118110236220474" bottom="0.47244094488188981" header="0.23622047244094491" footer="0.47244094488188981"/>
  <pageSetup paperSize="9" scale="70" fitToHeight="0" orientation="portrait" horizontalDpi="4294967293" verticalDpi="4294967293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5">
    <pageSetUpPr fitToPage="1"/>
  </sheetPr>
  <dimension ref="A1:AB34"/>
  <sheetViews>
    <sheetView zoomScale="80" zoomScaleNormal="80" workbookViewId="0">
      <selection activeCell="R37" sqref="R37"/>
    </sheetView>
  </sheetViews>
  <sheetFormatPr defaultRowHeight="15" x14ac:dyDescent="0.25"/>
  <cols>
    <col min="1" max="1" width="11.28515625" bestFit="1" customWidth="1"/>
    <col min="2" max="2" width="11.7109375" bestFit="1" customWidth="1"/>
    <col min="3" max="3" width="11.42578125" bestFit="1" customWidth="1"/>
    <col min="4" max="4" width="11.5703125" bestFit="1" customWidth="1"/>
    <col min="5" max="5" width="11.42578125" bestFit="1" customWidth="1"/>
    <col min="6" max="6" width="10.85546875" bestFit="1" customWidth="1"/>
    <col min="7" max="7" width="7.140625" bestFit="1" customWidth="1"/>
    <col min="8" max="8" width="11.28515625" bestFit="1" customWidth="1"/>
    <col min="9" max="9" width="11.7109375" bestFit="1" customWidth="1"/>
    <col min="10" max="10" width="11.42578125" bestFit="1" customWidth="1"/>
    <col min="11" max="11" width="11.5703125" bestFit="1" customWidth="1"/>
    <col min="12" max="12" width="11.42578125" bestFit="1" customWidth="1"/>
    <col min="13" max="13" width="11.7109375" bestFit="1" customWidth="1"/>
    <col min="14" max="14" width="7.140625" bestFit="1" customWidth="1"/>
    <col min="15" max="15" width="11.28515625" bestFit="1" customWidth="1"/>
    <col min="16" max="16" width="11.7109375" bestFit="1" customWidth="1"/>
    <col min="17" max="17" width="11.42578125" bestFit="1" customWidth="1"/>
    <col min="18" max="18" width="11.5703125" bestFit="1" customWidth="1"/>
    <col min="19" max="19" width="11.42578125" bestFit="1" customWidth="1"/>
    <col min="20" max="20" width="10.5703125" bestFit="1" customWidth="1"/>
    <col min="21" max="21" width="7.140625" bestFit="1" customWidth="1"/>
    <col min="22" max="22" width="11.28515625" bestFit="1" customWidth="1"/>
    <col min="23" max="23" width="11.7109375" bestFit="1" customWidth="1"/>
    <col min="24" max="24" width="11.42578125" bestFit="1" customWidth="1"/>
    <col min="25" max="25" width="11.5703125" bestFit="1" customWidth="1"/>
    <col min="26" max="26" width="11.42578125" bestFit="1" customWidth="1"/>
    <col min="27" max="27" width="10.5703125" bestFit="1" customWidth="1"/>
  </cols>
  <sheetData>
    <row r="1" spans="1:28" ht="60.75" customHeight="1" thickBot="1" x14ac:dyDescent="0.3">
      <c r="A1" s="1875"/>
      <c r="B1" s="1876"/>
      <c r="C1" s="1876"/>
      <c r="D1" s="1876"/>
      <c r="E1" s="1876"/>
      <c r="F1" s="1876"/>
      <c r="G1" s="1876"/>
      <c r="H1" s="1876"/>
      <c r="I1" s="1876"/>
      <c r="J1" s="1876"/>
      <c r="K1" s="1876"/>
      <c r="L1" s="1876"/>
      <c r="M1" s="1876"/>
      <c r="N1" s="1876"/>
      <c r="O1" s="1876"/>
      <c r="P1" s="1876"/>
      <c r="Q1" s="1876"/>
      <c r="R1" s="1876"/>
      <c r="S1" s="1876"/>
      <c r="T1" s="1876"/>
      <c r="U1" s="556"/>
      <c r="V1" s="556"/>
      <c r="W1" s="556"/>
      <c r="X1" s="556"/>
      <c r="Y1" s="556"/>
      <c r="Z1" s="556"/>
      <c r="AA1" s="556"/>
      <c r="AB1" s="557"/>
    </row>
    <row r="2" spans="1:28" ht="16.5" thickBot="1" x14ac:dyDescent="0.3">
      <c r="A2" s="1865" t="s">
        <v>221</v>
      </c>
      <c r="B2" s="1866"/>
      <c r="C2" s="1866"/>
      <c r="D2" s="1866"/>
      <c r="E2" s="1866"/>
      <c r="F2" s="1866"/>
      <c r="G2" s="1866"/>
      <c r="H2" s="1866"/>
      <c r="I2" s="1866"/>
      <c r="J2" s="1866"/>
      <c r="K2" s="1866"/>
      <c r="L2" s="1866"/>
      <c r="M2" s="1866"/>
      <c r="N2" s="1866"/>
      <c r="O2" s="1866"/>
      <c r="P2" s="1866"/>
      <c r="Q2" s="1866"/>
      <c r="R2" s="1866"/>
      <c r="S2" s="1866"/>
      <c r="T2" s="1866"/>
      <c r="U2" s="1866"/>
      <c r="V2" s="1866"/>
      <c r="W2" s="1866"/>
      <c r="X2" s="1866"/>
      <c r="Y2" s="1866"/>
      <c r="Z2" s="1866"/>
      <c r="AA2" s="1866"/>
      <c r="AB2" s="1866"/>
    </row>
    <row r="3" spans="1:28" ht="15.75" thickBot="1" x14ac:dyDescent="0.3">
      <c r="A3" s="1859" t="s">
        <v>10</v>
      </c>
      <c r="B3" s="1860"/>
      <c r="C3" s="1860"/>
      <c r="D3" s="1860"/>
      <c r="E3" s="1860"/>
      <c r="F3" s="1860"/>
      <c r="G3" s="1861"/>
      <c r="H3" s="1859" t="s">
        <v>10</v>
      </c>
      <c r="I3" s="1860"/>
      <c r="J3" s="1860"/>
      <c r="K3" s="1860"/>
      <c r="L3" s="1860"/>
      <c r="M3" s="1860"/>
      <c r="N3" s="1861"/>
      <c r="O3" s="1859" t="s">
        <v>10</v>
      </c>
      <c r="P3" s="1860"/>
      <c r="Q3" s="1860"/>
      <c r="R3" s="1860"/>
      <c r="S3" s="1860"/>
      <c r="T3" s="1860"/>
      <c r="U3" s="1861"/>
      <c r="V3" s="1859" t="s">
        <v>10</v>
      </c>
      <c r="W3" s="1860"/>
      <c r="X3" s="1860"/>
      <c r="Y3" s="1860"/>
      <c r="Z3" s="1860"/>
      <c r="AA3" s="1860"/>
      <c r="AB3" s="1861"/>
    </row>
    <row r="4" spans="1:28" ht="15.75" thickBot="1" x14ac:dyDescent="0.3">
      <c r="A4" s="1867" t="s">
        <v>170</v>
      </c>
      <c r="B4" s="1868"/>
      <c r="C4" s="1868"/>
      <c r="D4" s="1868"/>
      <c r="E4" s="1868"/>
      <c r="F4" s="1868"/>
      <c r="G4" s="1869"/>
      <c r="H4" s="1870" t="s">
        <v>171</v>
      </c>
      <c r="I4" s="1870"/>
      <c r="J4" s="1870"/>
      <c r="K4" s="1870"/>
      <c r="L4" s="1870"/>
      <c r="M4" s="1870"/>
      <c r="N4" s="1871"/>
      <c r="O4" s="1872" t="s">
        <v>172</v>
      </c>
      <c r="P4" s="1873"/>
      <c r="Q4" s="1873"/>
      <c r="R4" s="1873"/>
      <c r="S4" s="1873"/>
      <c r="T4" s="1873"/>
      <c r="U4" s="1874"/>
      <c r="V4" s="1862" t="s">
        <v>192</v>
      </c>
      <c r="W4" s="1863"/>
      <c r="X4" s="1863"/>
      <c r="Y4" s="1863"/>
      <c r="Z4" s="1863"/>
      <c r="AA4" s="1863"/>
      <c r="AB4" s="1864"/>
    </row>
    <row r="5" spans="1:28" ht="29.25" customHeight="1" x14ac:dyDescent="0.25">
      <c r="A5" s="438" t="s">
        <v>173</v>
      </c>
      <c r="B5" s="439" t="s">
        <v>174</v>
      </c>
      <c r="C5" s="440" t="s">
        <v>175</v>
      </c>
      <c r="D5" s="441" t="s">
        <v>176</v>
      </c>
      <c r="E5" s="440" t="s">
        <v>177</v>
      </c>
      <c r="F5" s="440" t="s">
        <v>178</v>
      </c>
      <c r="G5" s="442" t="s">
        <v>157</v>
      </c>
      <c r="H5" s="438" t="s">
        <v>173</v>
      </c>
      <c r="I5" s="439" t="s">
        <v>174</v>
      </c>
      <c r="J5" s="440" t="s">
        <v>175</v>
      </c>
      <c r="K5" s="441" t="s">
        <v>176</v>
      </c>
      <c r="L5" s="440" t="s">
        <v>177</v>
      </c>
      <c r="M5" s="440" t="s">
        <v>178</v>
      </c>
      <c r="N5" s="442" t="s">
        <v>157</v>
      </c>
      <c r="O5" s="438" t="s">
        <v>173</v>
      </c>
      <c r="P5" s="439" t="s">
        <v>174</v>
      </c>
      <c r="Q5" s="440" t="s">
        <v>175</v>
      </c>
      <c r="R5" s="441" t="s">
        <v>176</v>
      </c>
      <c r="S5" s="440" t="s">
        <v>177</v>
      </c>
      <c r="T5" s="440" t="s">
        <v>178</v>
      </c>
      <c r="U5" s="443" t="s">
        <v>157</v>
      </c>
      <c r="V5" s="438" t="s">
        <v>173</v>
      </c>
      <c r="W5" s="439" t="s">
        <v>174</v>
      </c>
      <c r="X5" s="440" t="s">
        <v>175</v>
      </c>
      <c r="Y5" s="441" t="s">
        <v>176</v>
      </c>
      <c r="Z5" s="440" t="s">
        <v>177</v>
      </c>
      <c r="AA5" s="440" t="s">
        <v>178</v>
      </c>
      <c r="AB5" s="443" t="s">
        <v>157</v>
      </c>
    </row>
    <row r="6" spans="1:28" ht="25.5" customHeight="1" thickBot="1" x14ac:dyDescent="0.3">
      <c r="A6" s="444" t="e">
        <f>#REF!</f>
        <v>#REF!</v>
      </c>
      <c r="B6" s="445" t="e">
        <f>#REF!</f>
        <v>#REF!</v>
      </c>
      <c r="C6" s="445" t="e">
        <f>B6</f>
        <v>#REF!</v>
      </c>
      <c r="D6" s="445">
        <f>0</f>
        <v>0</v>
      </c>
      <c r="E6" s="445" t="e">
        <f>#REF!</f>
        <v>#REF!</v>
      </c>
      <c r="F6" s="445"/>
      <c r="G6" s="446">
        <v>48</v>
      </c>
      <c r="H6" s="444"/>
      <c r="I6" s="445"/>
      <c r="J6" s="445"/>
      <c r="K6" s="445"/>
      <c r="L6" s="445"/>
      <c r="M6" s="445"/>
      <c r="N6" s="446"/>
      <c r="O6" s="444">
        <f>'[7]Tab. Sênior 2019'!P31</f>
        <v>0</v>
      </c>
      <c r="P6" s="445">
        <f>'[7]Tab. Sênior 2019'!Q31</f>
        <v>0</v>
      </c>
      <c r="Q6" s="445">
        <f>P6</f>
        <v>0</v>
      </c>
      <c r="R6" s="445">
        <f>0</f>
        <v>0</v>
      </c>
      <c r="S6" s="447">
        <f>'[7]Tab. Sênior 2019'!S118</f>
        <v>0</v>
      </c>
      <c r="T6" s="447"/>
      <c r="U6" s="448">
        <f>'[7]Tab. Sênior 2019'!R31</f>
        <v>0</v>
      </c>
      <c r="V6" s="444">
        <f>'[7]Tab. Sênior 2019'!W31</f>
        <v>0</v>
      </c>
      <c r="W6" s="445">
        <f>'[7]Tab. Sênior 2019'!X31</f>
        <v>0</v>
      </c>
      <c r="X6" s="445">
        <f>W6</f>
        <v>0</v>
      </c>
      <c r="Y6" s="445">
        <f>0</f>
        <v>0</v>
      </c>
      <c r="Z6" s="447">
        <f>'[7]Tab. Sênior 2019'!Z118</f>
        <v>0</v>
      </c>
      <c r="AA6" s="447">
        <f>'[7]Tab. Sênior 2019'!AE21</f>
        <v>0</v>
      </c>
      <c r="AB6" s="448">
        <f>'[7]Tab. Sênior 2019'!Y31</f>
        <v>0</v>
      </c>
    </row>
    <row r="7" spans="1:28" ht="15.75" thickBot="1" x14ac:dyDescent="0.3">
      <c r="A7" s="568"/>
      <c r="B7" s="569"/>
      <c r="C7" s="569"/>
      <c r="D7" s="569"/>
      <c r="E7" s="569"/>
      <c r="F7" s="569"/>
      <c r="G7" s="569"/>
      <c r="H7" s="568"/>
      <c r="I7" s="569"/>
      <c r="J7" s="569"/>
      <c r="K7" s="569"/>
      <c r="L7" s="569"/>
      <c r="M7" s="569"/>
      <c r="N7" s="570"/>
      <c r="O7" s="568"/>
      <c r="P7" s="569"/>
      <c r="Q7" s="569"/>
      <c r="R7" s="569"/>
      <c r="S7" s="569"/>
      <c r="T7" s="569"/>
      <c r="U7" s="570"/>
      <c r="V7" s="571"/>
      <c r="W7" s="556"/>
      <c r="X7" s="556"/>
      <c r="Y7" s="556"/>
      <c r="Z7" s="556"/>
      <c r="AA7" s="556"/>
      <c r="AB7" s="557"/>
    </row>
    <row r="8" spans="1:28" ht="15.75" thickBot="1" x14ac:dyDescent="0.3">
      <c r="A8" s="1859" t="s">
        <v>79</v>
      </c>
      <c r="B8" s="1860"/>
      <c r="C8" s="1860"/>
      <c r="D8" s="1860"/>
      <c r="E8" s="1860"/>
      <c r="F8" s="1860"/>
      <c r="G8" s="1861"/>
      <c r="H8" s="1859" t="s">
        <v>79</v>
      </c>
      <c r="I8" s="1860"/>
      <c r="J8" s="1860"/>
      <c r="K8" s="1860"/>
      <c r="L8" s="1860"/>
      <c r="M8" s="1860"/>
      <c r="N8" s="1861"/>
      <c r="O8" s="1859" t="s">
        <v>79</v>
      </c>
      <c r="P8" s="1860"/>
      <c r="Q8" s="1860"/>
      <c r="R8" s="1860"/>
      <c r="S8" s="1860"/>
      <c r="T8" s="1860"/>
      <c r="U8" s="1861"/>
      <c r="V8" s="1859" t="s">
        <v>79</v>
      </c>
      <c r="W8" s="1860"/>
      <c r="X8" s="1860"/>
      <c r="Y8" s="1860"/>
      <c r="Z8" s="1860"/>
      <c r="AA8" s="1860"/>
      <c r="AB8" s="1861"/>
    </row>
    <row r="9" spans="1:28" ht="15.75" thickBot="1" x14ac:dyDescent="0.3">
      <c r="A9" s="1877" t="s">
        <v>170</v>
      </c>
      <c r="B9" s="1878"/>
      <c r="C9" s="1878"/>
      <c r="D9" s="1878"/>
      <c r="E9" s="1878"/>
      <c r="F9" s="1878"/>
      <c r="G9" s="1879"/>
      <c r="H9" s="1880" t="s">
        <v>171</v>
      </c>
      <c r="I9" s="1870"/>
      <c r="J9" s="1870"/>
      <c r="K9" s="1870"/>
      <c r="L9" s="1870"/>
      <c r="M9" s="1870"/>
      <c r="N9" s="1871"/>
      <c r="O9" s="1881" t="s">
        <v>172</v>
      </c>
      <c r="P9" s="1882"/>
      <c r="Q9" s="1882"/>
      <c r="R9" s="1882"/>
      <c r="S9" s="1882"/>
      <c r="T9" s="1882"/>
      <c r="U9" s="1883"/>
      <c r="V9" s="1862" t="s">
        <v>192</v>
      </c>
      <c r="W9" s="1863"/>
      <c r="X9" s="1863"/>
      <c r="Y9" s="1863"/>
      <c r="Z9" s="1863"/>
      <c r="AA9" s="1863"/>
      <c r="AB9" s="1864"/>
    </row>
    <row r="10" spans="1:28" ht="29.25" customHeight="1" x14ac:dyDescent="0.25">
      <c r="A10" s="438" t="s">
        <v>173</v>
      </c>
      <c r="B10" s="439" t="s">
        <v>174</v>
      </c>
      <c r="C10" s="440" t="s">
        <v>175</v>
      </c>
      <c r="D10" s="441" t="s">
        <v>176</v>
      </c>
      <c r="E10" s="440" t="s">
        <v>177</v>
      </c>
      <c r="F10" s="440" t="s">
        <v>178</v>
      </c>
      <c r="G10" s="442" t="s">
        <v>157</v>
      </c>
      <c r="H10" s="438" t="s">
        <v>173</v>
      </c>
      <c r="I10" s="439" t="s">
        <v>174</v>
      </c>
      <c r="J10" s="440" t="s">
        <v>175</v>
      </c>
      <c r="K10" s="441" t="s">
        <v>176</v>
      </c>
      <c r="L10" s="440" t="s">
        <v>177</v>
      </c>
      <c r="M10" s="440" t="s">
        <v>178</v>
      </c>
      <c r="N10" s="442" t="s">
        <v>157</v>
      </c>
      <c r="O10" s="438" t="s">
        <v>173</v>
      </c>
      <c r="P10" s="439" t="s">
        <v>174</v>
      </c>
      <c r="Q10" s="440" t="s">
        <v>175</v>
      </c>
      <c r="R10" s="441" t="s">
        <v>176</v>
      </c>
      <c r="S10" s="440" t="s">
        <v>177</v>
      </c>
      <c r="T10" s="440" t="s">
        <v>178</v>
      </c>
      <c r="U10" s="443" t="s">
        <v>157</v>
      </c>
      <c r="V10" s="438" t="s">
        <v>173</v>
      </c>
      <c r="W10" s="439" t="s">
        <v>174</v>
      </c>
      <c r="X10" s="440" t="s">
        <v>175</v>
      </c>
      <c r="Y10" s="441" t="s">
        <v>176</v>
      </c>
      <c r="Z10" s="440" t="s">
        <v>177</v>
      </c>
      <c r="AA10" s="440" t="s">
        <v>178</v>
      </c>
      <c r="AB10" s="443" t="s">
        <v>157</v>
      </c>
    </row>
    <row r="11" spans="1:28" ht="28.5" customHeight="1" thickBot="1" x14ac:dyDescent="0.3">
      <c r="A11" s="444">
        <f>[7]Novos_2019!Q15</f>
        <v>0</v>
      </c>
      <c r="B11" s="445" t="e">
        <f>B6</f>
        <v>#REF!</v>
      </c>
      <c r="C11" s="445" t="e">
        <f>B11</f>
        <v>#REF!</v>
      </c>
      <c r="D11" s="445">
        <v>0</v>
      </c>
      <c r="E11" s="445" t="e">
        <f>#REF!</f>
        <v>#REF!</v>
      </c>
      <c r="F11" s="445"/>
      <c r="G11" s="446">
        <f>[7]Novos_2019!S15</f>
        <v>0</v>
      </c>
      <c r="H11" s="444"/>
      <c r="I11" s="445"/>
      <c r="J11" s="445"/>
      <c r="K11" s="445">
        <v>0</v>
      </c>
      <c r="L11" s="445"/>
      <c r="M11" s="445"/>
      <c r="N11" s="446"/>
      <c r="O11" s="444">
        <f>'[7]Tab. Sênior 2019'!$P$31-O6</f>
        <v>0</v>
      </c>
      <c r="P11" s="445">
        <f>'[7]Tab. Sênior 2019'!$Q$31-P6</f>
        <v>0</v>
      </c>
      <c r="Q11" s="445"/>
      <c r="R11" s="445"/>
      <c r="S11" s="447">
        <f>'[7]Tab. Sênior 2019'!S106-'Premiação 2020'!S6</f>
        <v>0</v>
      </c>
      <c r="T11" s="447"/>
      <c r="U11" s="449">
        <f>'[7]Tab. Sênior 2019'!R31</f>
        <v>0</v>
      </c>
      <c r="V11" s="444">
        <f>'[7]Tab. Sênior 2019'!$P$31-V6</f>
        <v>0</v>
      </c>
      <c r="W11" s="445">
        <f>'[7]Tab. Sênior 2019'!$Q$31-W6</f>
        <v>0</v>
      </c>
      <c r="X11" s="445"/>
      <c r="Y11" s="445"/>
      <c r="Z11" s="447">
        <f>'[7]Tab. Sênior 2019'!Z106-'Premiação 2020'!Z6</f>
        <v>0</v>
      </c>
      <c r="AA11" s="447">
        <f>AA6</f>
        <v>0</v>
      </c>
      <c r="AB11" s="449">
        <f>'[7]Tab. Sênior 2019'!Y31</f>
        <v>0</v>
      </c>
    </row>
    <row r="12" spans="1:28" ht="62.25" customHeight="1" thickBot="1" x14ac:dyDescent="0.3">
      <c r="A12" s="450"/>
      <c r="B12" s="450"/>
      <c r="C12" s="450"/>
      <c r="D12" s="450"/>
      <c r="E12" s="450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451"/>
      <c r="T12" s="452"/>
      <c r="U12" s="451"/>
    </row>
    <row r="13" spans="1:28" ht="34.5" customHeight="1" thickBot="1" x14ac:dyDescent="0.3">
      <c r="A13" s="1884" t="s">
        <v>222</v>
      </c>
      <c r="B13" s="1885"/>
      <c r="C13" s="1885"/>
      <c r="D13" s="1885"/>
      <c r="E13" s="1885"/>
      <c r="F13" s="1885"/>
      <c r="G13" s="1885"/>
      <c r="H13" s="1885"/>
      <c r="I13" s="1885"/>
      <c r="J13" s="1885"/>
      <c r="K13" s="1885"/>
      <c r="L13" s="1885"/>
      <c r="M13" s="1885"/>
      <c r="N13" s="1885"/>
      <c r="O13" s="1885"/>
      <c r="P13" s="1885"/>
      <c r="Q13" s="1885"/>
      <c r="R13" s="1885"/>
      <c r="S13" s="1885"/>
      <c r="T13" s="1885"/>
      <c r="U13" s="1885"/>
      <c r="V13" s="1885"/>
      <c r="W13" s="1885"/>
      <c r="X13" s="1885"/>
      <c r="Y13" s="1885"/>
      <c r="Z13" s="1885"/>
      <c r="AA13" s="1885"/>
      <c r="AB13" s="1885"/>
    </row>
    <row r="14" spans="1:28" ht="34.5" customHeight="1" thickBot="1" x14ac:dyDescent="0.3">
      <c r="A14" s="1848" t="s">
        <v>179</v>
      </c>
      <c r="B14" s="1849"/>
      <c r="C14" s="1849"/>
      <c r="D14" s="1849"/>
      <c r="E14" s="1849"/>
      <c r="F14" s="1849"/>
      <c r="G14" s="1850"/>
      <c r="H14" s="1848" t="s">
        <v>179</v>
      </c>
      <c r="I14" s="1849"/>
      <c r="J14" s="1849"/>
      <c r="K14" s="1849"/>
      <c r="L14" s="1849"/>
      <c r="M14" s="1849"/>
      <c r="N14" s="1850"/>
      <c r="O14" s="1848" t="s">
        <v>179</v>
      </c>
      <c r="P14" s="1849"/>
      <c r="Q14" s="1849"/>
      <c r="R14" s="1849"/>
      <c r="S14" s="1849"/>
      <c r="T14" s="1849"/>
      <c r="U14" s="1850"/>
      <c r="V14" s="1848" t="s">
        <v>179</v>
      </c>
      <c r="W14" s="1849"/>
      <c r="X14" s="1849"/>
      <c r="Y14" s="1849"/>
      <c r="Z14" s="1849"/>
      <c r="AA14" s="1849"/>
      <c r="AB14" s="1850"/>
    </row>
    <row r="15" spans="1:28" ht="27.75" customHeight="1" thickBot="1" x14ac:dyDescent="0.3">
      <c r="A15" s="1851" t="s">
        <v>170</v>
      </c>
      <c r="B15" s="1852"/>
      <c r="C15" s="1852"/>
      <c r="D15" s="1852"/>
      <c r="E15" s="1852"/>
      <c r="F15" s="1852"/>
      <c r="G15" s="1853"/>
      <c r="H15" s="1854" t="s">
        <v>171</v>
      </c>
      <c r="I15" s="1854"/>
      <c r="J15" s="1854"/>
      <c r="K15" s="1854"/>
      <c r="L15" s="1854"/>
      <c r="M15" s="1854"/>
      <c r="N15" s="1855"/>
      <c r="O15" s="1856" t="s">
        <v>172</v>
      </c>
      <c r="P15" s="1857"/>
      <c r="Q15" s="1857"/>
      <c r="R15" s="1857"/>
      <c r="S15" s="1857"/>
      <c r="T15" s="1857"/>
      <c r="U15" s="1858"/>
      <c r="V15" s="1889" t="s">
        <v>192</v>
      </c>
      <c r="W15" s="1890"/>
      <c r="X15" s="1890"/>
      <c r="Y15" s="1890"/>
      <c r="Z15" s="1890"/>
      <c r="AA15" s="1890"/>
      <c r="AB15" s="1891"/>
    </row>
    <row r="16" spans="1:28" ht="33.75" customHeight="1" thickBot="1" x14ac:dyDescent="0.3">
      <c r="A16" s="453" t="s">
        <v>173</v>
      </c>
      <c r="B16" s="454" t="s">
        <v>174</v>
      </c>
      <c r="C16" s="455" t="s">
        <v>175</v>
      </c>
      <c r="D16" s="456" t="s">
        <v>176</v>
      </c>
      <c r="E16" s="455" t="s">
        <v>177</v>
      </c>
      <c r="F16" s="455" t="s">
        <v>178</v>
      </c>
      <c r="G16" s="457" t="s">
        <v>157</v>
      </c>
      <c r="H16" s="438" t="s">
        <v>173</v>
      </c>
      <c r="I16" s="439" t="s">
        <v>174</v>
      </c>
      <c r="J16" s="458" t="s">
        <v>175</v>
      </c>
      <c r="K16" s="459" t="s">
        <v>176</v>
      </c>
      <c r="L16" s="458" t="s">
        <v>177</v>
      </c>
      <c r="M16" s="458" t="s">
        <v>178</v>
      </c>
      <c r="N16" s="460" t="s">
        <v>157</v>
      </c>
      <c r="O16" s="453" t="s">
        <v>173</v>
      </c>
      <c r="P16" s="454" t="s">
        <v>174</v>
      </c>
      <c r="Q16" s="455" t="s">
        <v>175</v>
      </c>
      <c r="R16" s="456" t="s">
        <v>176</v>
      </c>
      <c r="S16" s="455" t="s">
        <v>177</v>
      </c>
      <c r="T16" s="455" t="s">
        <v>178</v>
      </c>
      <c r="U16" s="461" t="s">
        <v>157</v>
      </c>
      <c r="V16" s="453" t="s">
        <v>173</v>
      </c>
      <c r="W16" s="454" t="s">
        <v>174</v>
      </c>
      <c r="X16" s="455" t="s">
        <v>175</v>
      </c>
      <c r="Y16" s="456" t="s">
        <v>176</v>
      </c>
      <c r="Z16" s="455" t="s">
        <v>177</v>
      </c>
      <c r="AA16" s="455" t="s">
        <v>178</v>
      </c>
      <c r="AB16" s="461" t="s">
        <v>157</v>
      </c>
    </row>
    <row r="17" spans="1:28" ht="26.25" customHeight="1" thickBot="1" x14ac:dyDescent="0.3">
      <c r="A17" s="462" t="e">
        <f>#REF!</f>
        <v>#REF!</v>
      </c>
      <c r="B17" s="463" t="e">
        <f>#REF!</f>
        <v>#REF!</v>
      </c>
      <c r="C17" s="463" t="e">
        <f>B17</f>
        <v>#REF!</v>
      </c>
      <c r="D17" s="463">
        <v>0</v>
      </c>
      <c r="E17" s="463" t="e">
        <f>#REF!</f>
        <v>#REF!</v>
      </c>
      <c r="F17" s="463"/>
      <c r="G17" s="464" t="e">
        <f>#REF!</f>
        <v>#REF!</v>
      </c>
      <c r="H17" s="465" t="e">
        <f>#REF!</f>
        <v>#REF!</v>
      </c>
      <c r="I17" s="466" t="e">
        <f>#REF!</f>
        <v>#REF!</v>
      </c>
      <c r="J17" s="466">
        <f>J6+J11</f>
        <v>0</v>
      </c>
      <c r="K17" s="466"/>
      <c r="L17" s="466" t="e">
        <f>#REF!</f>
        <v>#REF!</v>
      </c>
      <c r="M17" s="466">
        <f>M6</f>
        <v>0</v>
      </c>
      <c r="N17" s="467" t="e">
        <f>#REF!</f>
        <v>#REF!</v>
      </c>
      <c r="O17" s="462" t="e">
        <f>#REF!</f>
        <v>#REF!</v>
      </c>
      <c r="P17" s="463" t="e">
        <f>#REF!</f>
        <v>#REF!</v>
      </c>
      <c r="Q17" s="463" t="e">
        <f>P17</f>
        <v>#REF!</v>
      </c>
      <c r="R17" s="463">
        <f>R6+R11</f>
        <v>0</v>
      </c>
      <c r="S17" s="468" t="e">
        <f>#REF!</f>
        <v>#REF!</v>
      </c>
      <c r="T17" s="468"/>
      <c r="U17" s="464" t="e">
        <f>#REF!</f>
        <v>#REF!</v>
      </c>
      <c r="V17" s="462" t="e">
        <f>#REF!</f>
        <v>#REF!</v>
      </c>
      <c r="W17" s="463" t="e">
        <f>#REF!</f>
        <v>#REF!</v>
      </c>
      <c r="X17" s="463" t="e">
        <f>W17</f>
        <v>#REF!</v>
      </c>
      <c r="Y17" s="463">
        <v>3</v>
      </c>
      <c r="Z17" s="468" t="e">
        <f>#REF!</f>
        <v>#REF!</v>
      </c>
      <c r="AA17" s="468" t="s">
        <v>197</v>
      </c>
      <c r="AB17" s="464" t="e">
        <f>#REF!</f>
        <v>#REF!</v>
      </c>
    </row>
    <row r="18" spans="1:28" ht="26.25" customHeight="1" thickBot="1" x14ac:dyDescent="0.3">
      <c r="A18" s="1797" t="s">
        <v>180</v>
      </c>
      <c r="B18" s="1798"/>
      <c r="C18" s="1799"/>
      <c r="D18" s="1846"/>
      <c r="E18" s="1846"/>
      <c r="F18" s="1846"/>
      <c r="G18" s="1847"/>
      <c r="H18" s="1797" t="s">
        <v>180</v>
      </c>
      <c r="I18" s="1798"/>
      <c r="J18" s="1799"/>
      <c r="K18" s="1845"/>
      <c r="L18" s="1846"/>
      <c r="M18" s="1846"/>
      <c r="N18" s="1847"/>
      <c r="O18" s="1797" t="s">
        <v>180</v>
      </c>
      <c r="P18" s="1798"/>
      <c r="Q18" s="1799"/>
      <c r="R18" s="1845"/>
      <c r="S18" s="1846"/>
      <c r="T18" s="1846"/>
      <c r="U18" s="1847"/>
      <c r="V18" s="1797" t="s">
        <v>180</v>
      </c>
      <c r="W18" s="1798"/>
      <c r="X18" s="1799"/>
      <c r="Y18" s="1892"/>
      <c r="Z18" s="1893"/>
      <c r="AA18" s="1893"/>
      <c r="AB18" s="1894"/>
    </row>
    <row r="19" spans="1:28" ht="26.25" customHeight="1" thickBot="1" x14ac:dyDescent="0.3">
      <c r="A19" s="1841" t="s">
        <v>181</v>
      </c>
      <c r="B19" s="1842"/>
      <c r="C19" s="1843"/>
      <c r="D19" s="1845"/>
      <c r="E19" s="1846"/>
      <c r="F19" s="1846"/>
      <c r="G19" s="1847"/>
      <c r="H19" s="1841" t="s">
        <v>181</v>
      </c>
      <c r="I19" s="1842"/>
      <c r="J19" s="1843"/>
      <c r="K19" s="1845"/>
      <c r="L19" s="1846"/>
      <c r="M19" s="1846"/>
      <c r="N19" s="1847"/>
      <c r="O19" s="1841" t="s">
        <v>181</v>
      </c>
      <c r="P19" s="1842"/>
      <c r="Q19" s="1843"/>
      <c r="R19" s="1845"/>
      <c r="S19" s="1846"/>
      <c r="T19" s="1846"/>
      <c r="U19" s="1847"/>
      <c r="V19" s="1841" t="s">
        <v>181</v>
      </c>
      <c r="W19" s="1842"/>
      <c r="X19" s="1843"/>
      <c r="Y19" s="1892"/>
      <c r="Z19" s="1893"/>
      <c r="AA19" s="1893"/>
      <c r="AB19" s="1894"/>
    </row>
    <row r="20" spans="1:28" ht="40.5" customHeight="1" thickBot="1" x14ac:dyDescent="0.3">
      <c r="A20" s="1828" t="s">
        <v>97</v>
      </c>
      <c r="B20" s="1829"/>
      <c r="C20" s="1830"/>
      <c r="D20" s="1844"/>
      <c r="E20" s="1839"/>
      <c r="F20" s="1839"/>
      <c r="G20" s="1840"/>
      <c r="H20" s="1828" t="s">
        <v>97</v>
      </c>
      <c r="I20" s="1829"/>
      <c r="J20" s="1830"/>
      <c r="K20" s="1844"/>
      <c r="L20" s="1839"/>
      <c r="M20" s="1839"/>
      <c r="N20" s="1840"/>
      <c r="O20" s="1828" t="s">
        <v>97</v>
      </c>
      <c r="P20" s="1829"/>
      <c r="Q20" s="1830"/>
      <c r="R20" s="1844"/>
      <c r="S20" s="1839"/>
      <c r="T20" s="1839"/>
      <c r="U20" s="1840"/>
      <c r="V20" s="1828" t="s">
        <v>97</v>
      </c>
      <c r="W20" s="1829"/>
      <c r="X20" s="1830"/>
      <c r="Y20" s="1844"/>
      <c r="Z20" s="1839"/>
      <c r="AA20" s="1839"/>
      <c r="AB20" s="1840"/>
    </row>
    <row r="21" spans="1:28" ht="43.5" customHeight="1" thickBot="1" x14ac:dyDescent="0.3">
      <c r="A21" s="1841" t="s">
        <v>182</v>
      </c>
      <c r="B21" s="1842"/>
      <c r="C21" s="1843"/>
      <c r="D21" s="1844"/>
      <c r="E21" s="1839"/>
      <c r="F21" s="1839"/>
      <c r="G21" s="1840"/>
      <c r="H21" s="1841" t="s">
        <v>182</v>
      </c>
      <c r="I21" s="1842"/>
      <c r="J21" s="1843"/>
      <c r="K21" s="1844"/>
      <c r="L21" s="1839"/>
      <c r="M21" s="1839"/>
      <c r="N21" s="1840"/>
      <c r="O21" s="1841" t="s">
        <v>182</v>
      </c>
      <c r="P21" s="1842"/>
      <c r="Q21" s="1843"/>
      <c r="R21" s="1844"/>
      <c r="S21" s="1839"/>
      <c r="T21" s="1839"/>
      <c r="U21" s="1840"/>
      <c r="V21" s="1841" t="s">
        <v>182</v>
      </c>
      <c r="W21" s="1842"/>
      <c r="X21" s="1843"/>
      <c r="Y21" s="1844"/>
      <c r="Z21" s="1839"/>
      <c r="AA21" s="1839"/>
      <c r="AB21" s="1840"/>
    </row>
    <row r="22" spans="1:28" ht="37.5" customHeight="1" thickBot="1" x14ac:dyDescent="0.35">
      <c r="A22" s="1828" t="s">
        <v>183</v>
      </c>
      <c r="B22" s="1829"/>
      <c r="C22" s="1830"/>
      <c r="D22" s="1838"/>
      <c r="E22" s="1839"/>
      <c r="F22" s="1839"/>
      <c r="G22" s="1840"/>
      <c r="H22" s="1828" t="s">
        <v>183</v>
      </c>
      <c r="I22" s="1829"/>
      <c r="J22" s="1830"/>
      <c r="K22" s="1838"/>
      <c r="L22" s="1839"/>
      <c r="M22" s="1839"/>
      <c r="N22" s="1840"/>
      <c r="O22" s="1828" t="s">
        <v>183</v>
      </c>
      <c r="P22" s="1829"/>
      <c r="Q22" s="1830"/>
      <c r="R22" s="1838"/>
      <c r="S22" s="1839"/>
      <c r="T22" s="1839"/>
      <c r="U22" s="1840"/>
      <c r="V22" s="1828" t="s">
        <v>183</v>
      </c>
      <c r="W22" s="1829"/>
      <c r="X22" s="1830"/>
      <c r="Y22" s="1886"/>
      <c r="Z22" s="1887"/>
      <c r="AA22" s="1887"/>
      <c r="AB22" s="1888"/>
    </row>
    <row r="23" spans="1:28" ht="39.75" customHeight="1" thickBot="1" x14ac:dyDescent="0.3">
      <c r="A23" s="1822" t="s">
        <v>184</v>
      </c>
      <c r="B23" s="1823"/>
      <c r="C23" s="1824"/>
      <c r="D23" s="1825"/>
      <c r="E23" s="1826"/>
      <c r="F23" s="1826"/>
      <c r="G23" s="1827"/>
      <c r="H23" s="1822" t="s">
        <v>185</v>
      </c>
      <c r="I23" s="1823"/>
      <c r="J23" s="1824"/>
      <c r="K23" s="1826"/>
      <c r="L23" s="1826"/>
      <c r="M23" s="1826"/>
      <c r="N23" s="1827"/>
      <c r="O23" s="1822" t="s">
        <v>186</v>
      </c>
      <c r="P23" s="1823"/>
      <c r="Q23" s="1824"/>
      <c r="R23" s="1826"/>
      <c r="S23" s="1826"/>
      <c r="T23" s="1826"/>
      <c r="U23" s="1827"/>
      <c r="V23" s="1822" t="s">
        <v>196</v>
      </c>
      <c r="W23" s="1823"/>
      <c r="X23" s="1824"/>
      <c r="Y23" s="1826"/>
      <c r="Z23" s="1826"/>
      <c r="AA23" s="1826"/>
      <c r="AB23" s="1827"/>
    </row>
    <row r="24" spans="1:28" ht="30.75" customHeight="1" thickBot="1" x14ac:dyDescent="0.3">
      <c r="A24" s="1828" t="str">
        <f>[7]Novos_2019!B83</f>
        <v>3º COLOCADO:</v>
      </c>
      <c r="B24" s="1829"/>
      <c r="C24" s="1830"/>
      <c r="D24" s="1819"/>
      <c r="E24" s="1820"/>
      <c r="F24" s="1820"/>
      <c r="G24" s="1821"/>
      <c r="H24" s="1831" t="str">
        <f>'[7]Tab. Master 2019'!B88</f>
        <v>3º COLOCADO:</v>
      </c>
      <c r="I24" s="1832"/>
      <c r="J24" s="1832"/>
      <c r="K24" s="1833"/>
      <c r="L24" s="1834"/>
      <c r="M24" s="1834"/>
      <c r="N24" s="1834"/>
      <c r="O24" s="1835" t="str">
        <f>'[7]Tab. Sênior 2019'!B114</f>
        <v>3º COLOCADO:</v>
      </c>
      <c r="P24" s="1836"/>
      <c r="Q24" s="1837"/>
      <c r="R24" s="1819"/>
      <c r="S24" s="1820"/>
      <c r="T24" s="1820"/>
      <c r="U24" s="1821"/>
      <c r="V24" s="1835" t="s">
        <v>193</v>
      </c>
      <c r="W24" s="1836"/>
      <c r="X24" s="1837"/>
      <c r="Y24" s="1819"/>
      <c r="Z24" s="1820"/>
      <c r="AA24" s="1820"/>
      <c r="AB24" s="1821"/>
    </row>
    <row r="25" spans="1:28" ht="30" customHeight="1" thickBot="1" x14ac:dyDescent="0.3">
      <c r="A25" s="1784" t="str">
        <f>[7]Novos_2019!B86</f>
        <v>DISCIPLINA</v>
      </c>
      <c r="B25" s="1785"/>
      <c r="C25" s="1786"/>
      <c r="D25" s="1800"/>
      <c r="E25" s="1801"/>
      <c r="F25" s="1801"/>
      <c r="G25" s="1802"/>
      <c r="H25" s="1803" t="str">
        <f>'[7]Tab. Master 2019'!B91</f>
        <v>DISCIPLINA</v>
      </c>
      <c r="I25" s="1804"/>
      <c r="J25" s="1804"/>
      <c r="K25" s="1805"/>
      <c r="L25" s="1806"/>
      <c r="M25" s="1806"/>
      <c r="N25" s="1807"/>
      <c r="O25" s="1808" t="str">
        <f>'[7]Tab. Sênior 2019'!B117</f>
        <v>DISCIPLINA</v>
      </c>
      <c r="P25" s="1809"/>
      <c r="Q25" s="1810"/>
      <c r="R25" s="1800"/>
      <c r="S25" s="1801"/>
      <c r="T25" s="1801"/>
      <c r="U25" s="1802"/>
      <c r="V25" s="1808" t="s">
        <v>96</v>
      </c>
      <c r="W25" s="1809"/>
      <c r="X25" s="1810"/>
      <c r="Y25" s="1800"/>
      <c r="Z25" s="1801"/>
      <c r="AA25" s="1801"/>
      <c r="AB25" s="1802"/>
    </row>
    <row r="26" spans="1:28" ht="30" customHeight="1" thickBot="1" x14ac:dyDescent="0.3">
      <c r="A26" s="1811" t="str">
        <f>[7]Novos_2019!B84</f>
        <v>VICE CAMPEÃO:</v>
      </c>
      <c r="B26" s="1812"/>
      <c r="C26" s="1813"/>
      <c r="D26" s="1800"/>
      <c r="E26" s="1801"/>
      <c r="F26" s="1801"/>
      <c r="G26" s="1802"/>
      <c r="H26" s="1814" t="str">
        <f>'[7]Tab. Master 2019'!B89</f>
        <v>VICE CAMPEÃO:</v>
      </c>
      <c r="I26" s="1815"/>
      <c r="J26" s="1815"/>
      <c r="K26" s="1805"/>
      <c r="L26" s="1806"/>
      <c r="M26" s="1806"/>
      <c r="N26" s="1807"/>
      <c r="O26" s="1816" t="str">
        <f>'[7]Tab. Sênior 2019'!B115</f>
        <v>VICE CAMPEÃO:</v>
      </c>
      <c r="P26" s="1817"/>
      <c r="Q26" s="1818"/>
      <c r="R26" s="1800"/>
      <c r="S26" s="1801"/>
      <c r="T26" s="1801"/>
      <c r="U26" s="1802"/>
      <c r="V26" s="1816" t="s">
        <v>94</v>
      </c>
      <c r="W26" s="1817"/>
      <c r="X26" s="1818"/>
      <c r="Y26" s="1800"/>
      <c r="Z26" s="1801"/>
      <c r="AA26" s="1801"/>
      <c r="AB26" s="1802"/>
    </row>
    <row r="27" spans="1:28" ht="30" customHeight="1" thickBot="1" x14ac:dyDescent="0.3">
      <c r="A27" s="1784" t="str">
        <f>[7]Novos_2019!B85</f>
        <v>CAMPEÃO:</v>
      </c>
      <c r="B27" s="1785"/>
      <c r="C27" s="1786"/>
      <c r="D27" s="1787"/>
      <c r="E27" s="1788"/>
      <c r="F27" s="1788"/>
      <c r="G27" s="1789"/>
      <c r="H27" s="1790" t="str">
        <f>'[7]Tab. Master 2019'!B90</f>
        <v>CAMPEÃO:</v>
      </c>
      <c r="I27" s="1791"/>
      <c r="J27" s="1791"/>
      <c r="K27" s="1792"/>
      <c r="L27" s="1793"/>
      <c r="M27" s="1793"/>
      <c r="N27" s="1793"/>
      <c r="O27" s="1794" t="str">
        <f>'[7]Tab. Sênior 2019'!B116</f>
        <v>CAMPEÃO:</v>
      </c>
      <c r="P27" s="1795"/>
      <c r="Q27" s="1796"/>
      <c r="R27" s="1787"/>
      <c r="S27" s="1788"/>
      <c r="T27" s="1788"/>
      <c r="U27" s="1789"/>
      <c r="V27" s="1794" t="s">
        <v>95</v>
      </c>
      <c r="W27" s="1795"/>
      <c r="X27" s="1796"/>
      <c r="Y27" s="1787"/>
      <c r="Z27" s="1788"/>
      <c r="AA27" s="1788"/>
      <c r="AB27" s="1789"/>
    </row>
    <row r="28" spans="1:28" ht="34.5" customHeight="1" thickBot="1" x14ac:dyDescent="0.3">
      <c r="A28" s="1777" t="s">
        <v>199</v>
      </c>
      <c r="B28" s="1778"/>
      <c r="C28" s="1779"/>
      <c r="D28" s="1780"/>
      <c r="E28" s="1781"/>
      <c r="F28" s="1781"/>
      <c r="G28" s="1781"/>
      <c r="H28" s="1781"/>
      <c r="I28" s="1781"/>
      <c r="J28" s="1781"/>
      <c r="K28" s="1781"/>
      <c r="L28" s="1781"/>
      <c r="M28" s="1781"/>
      <c r="N28" s="1781"/>
      <c r="O28" s="1781"/>
      <c r="P28" s="1781"/>
      <c r="Q28" s="1781"/>
      <c r="R28" s="1781"/>
      <c r="S28" s="1781"/>
      <c r="T28" s="1781"/>
      <c r="U28" s="1782"/>
    </row>
    <row r="29" spans="1:28" ht="34.5" customHeight="1" thickBot="1" x14ac:dyDescent="0.3">
      <c r="A29" s="1797" t="s">
        <v>200</v>
      </c>
      <c r="B29" s="1798"/>
      <c r="C29" s="1799"/>
      <c r="D29" s="1780"/>
      <c r="E29" s="1781"/>
      <c r="F29" s="1781"/>
      <c r="G29" s="1781"/>
      <c r="H29" s="1781"/>
      <c r="I29" s="1781"/>
      <c r="J29" s="1781"/>
      <c r="K29" s="1781"/>
      <c r="L29" s="1781"/>
      <c r="M29" s="1781"/>
      <c r="N29" s="1781"/>
      <c r="O29" s="1781"/>
      <c r="P29" s="1781"/>
      <c r="Q29" s="1781"/>
      <c r="R29" s="1781"/>
      <c r="S29" s="1781"/>
      <c r="T29" s="1781"/>
      <c r="U29" s="1782"/>
    </row>
    <row r="30" spans="1:28" ht="34.5" customHeight="1" thickBot="1" x14ac:dyDescent="0.3">
      <c r="A30" s="1797" t="s">
        <v>201</v>
      </c>
      <c r="B30" s="1798"/>
      <c r="C30" s="1799"/>
      <c r="D30" s="1780"/>
      <c r="E30" s="1781"/>
      <c r="F30" s="1781"/>
      <c r="G30" s="1781"/>
      <c r="H30" s="1781"/>
      <c r="I30" s="1781"/>
      <c r="J30" s="1781"/>
      <c r="K30" s="1781"/>
      <c r="L30" s="1781"/>
      <c r="M30" s="1781"/>
      <c r="N30" s="1781"/>
      <c r="O30" s="1781"/>
      <c r="P30" s="1781"/>
      <c r="Q30" s="1781"/>
      <c r="R30" s="1781"/>
      <c r="S30" s="1781"/>
      <c r="T30" s="1781"/>
      <c r="U30" s="1782"/>
    </row>
    <row r="31" spans="1:28" ht="34.5" customHeight="1" thickBot="1" x14ac:dyDescent="0.3">
      <c r="A31" s="1797" t="s">
        <v>203</v>
      </c>
      <c r="B31" s="1798"/>
      <c r="C31" s="1799"/>
      <c r="D31" s="1780"/>
      <c r="E31" s="1781"/>
      <c r="F31" s="1781"/>
      <c r="G31" s="1781"/>
      <c r="H31" s="1781"/>
      <c r="I31" s="1781"/>
      <c r="J31" s="1781"/>
      <c r="K31" s="1781"/>
      <c r="L31" s="1781"/>
      <c r="M31" s="1781"/>
      <c r="N31" s="1781"/>
      <c r="O31" s="1781"/>
      <c r="P31" s="1781"/>
      <c r="Q31" s="1781"/>
      <c r="R31" s="1781"/>
      <c r="S31" s="1781"/>
      <c r="T31" s="1781"/>
      <c r="U31" s="1782"/>
    </row>
    <row r="32" spans="1:28" ht="34.5" customHeight="1" thickBot="1" x14ac:dyDescent="0.3">
      <c r="A32" s="1797" t="s">
        <v>204</v>
      </c>
      <c r="B32" s="1798"/>
      <c r="C32" s="1799"/>
      <c r="D32" s="1780"/>
      <c r="E32" s="1781"/>
      <c r="F32" s="1781"/>
      <c r="G32" s="1781"/>
      <c r="H32" s="1781"/>
      <c r="I32" s="1781"/>
      <c r="J32" s="1781"/>
      <c r="K32" s="1781"/>
      <c r="L32" s="1781"/>
      <c r="M32" s="1781"/>
      <c r="N32" s="1781"/>
      <c r="O32" s="1781"/>
      <c r="P32" s="1781"/>
      <c r="Q32" s="1781"/>
      <c r="R32" s="1781"/>
      <c r="S32" s="1781"/>
      <c r="T32" s="1781"/>
      <c r="U32" s="1782"/>
    </row>
    <row r="33" spans="1:21" ht="34.5" customHeight="1" thickBot="1" x14ac:dyDescent="0.3">
      <c r="A33" s="1797" t="s">
        <v>202</v>
      </c>
      <c r="B33" s="1798"/>
      <c r="C33" s="1799"/>
      <c r="D33" s="1780"/>
      <c r="E33" s="1781"/>
      <c r="F33" s="1781"/>
      <c r="G33" s="1781"/>
      <c r="H33" s="1781"/>
      <c r="I33" s="1781"/>
      <c r="J33" s="1781"/>
      <c r="K33" s="1781"/>
      <c r="L33" s="1781"/>
      <c r="M33" s="1781"/>
      <c r="N33" s="1781"/>
      <c r="O33" s="1781"/>
      <c r="P33" s="1781"/>
      <c r="Q33" s="1781"/>
      <c r="R33" s="1781"/>
      <c r="S33" s="1781"/>
      <c r="T33" s="1781"/>
      <c r="U33" s="1782"/>
    </row>
    <row r="34" spans="1:21" ht="31.5" customHeight="1" thickBot="1" x14ac:dyDescent="0.3">
      <c r="A34" s="1783" t="s">
        <v>198</v>
      </c>
      <c r="B34" s="1778"/>
      <c r="C34" s="1779"/>
      <c r="D34" s="615" t="e">
        <f>G17+N17+U17+AB17</f>
        <v>#REF!</v>
      </c>
    </row>
  </sheetData>
  <mergeCells count="120">
    <mergeCell ref="V26:X26"/>
    <mergeCell ref="Y26:AB26"/>
    <mergeCell ref="V27:X27"/>
    <mergeCell ref="Y27:AB27"/>
    <mergeCell ref="A13:AB13"/>
    <mergeCell ref="V23:X23"/>
    <mergeCell ref="Y23:AB23"/>
    <mergeCell ref="V24:X24"/>
    <mergeCell ref="Y24:AB24"/>
    <mergeCell ref="V25:X25"/>
    <mergeCell ref="Y25:AB25"/>
    <mergeCell ref="V20:X20"/>
    <mergeCell ref="Y20:AB20"/>
    <mergeCell ref="V21:X21"/>
    <mergeCell ref="Y21:AB21"/>
    <mergeCell ref="V22:X22"/>
    <mergeCell ref="Y22:AB22"/>
    <mergeCell ref="V14:AB14"/>
    <mergeCell ref="V15:AB15"/>
    <mergeCell ref="V18:X18"/>
    <mergeCell ref="Y18:AB18"/>
    <mergeCell ref="V19:X19"/>
    <mergeCell ref="Y19:AB19"/>
    <mergeCell ref="R18:U18"/>
    <mergeCell ref="V3:AB3"/>
    <mergeCell ref="V4:AB4"/>
    <mergeCell ref="V8:AB8"/>
    <mergeCell ref="V9:AB9"/>
    <mergeCell ref="A2:AB2"/>
    <mergeCell ref="A4:G4"/>
    <mergeCell ref="H4:N4"/>
    <mergeCell ref="O4:U4"/>
    <mergeCell ref="A1:T1"/>
    <mergeCell ref="A3:G3"/>
    <mergeCell ref="H3:N3"/>
    <mergeCell ref="O3:U3"/>
    <mergeCell ref="A8:G8"/>
    <mergeCell ref="H8:N8"/>
    <mergeCell ref="O8:U8"/>
    <mergeCell ref="A9:G9"/>
    <mergeCell ref="H9:N9"/>
    <mergeCell ref="O9:U9"/>
    <mergeCell ref="A14:G14"/>
    <mergeCell ref="H14:N14"/>
    <mergeCell ref="O14:U14"/>
    <mergeCell ref="A15:G15"/>
    <mergeCell ref="H15:N15"/>
    <mergeCell ref="O15:U15"/>
    <mergeCell ref="A18:C18"/>
    <mergeCell ref="D18:G18"/>
    <mergeCell ref="H18:J18"/>
    <mergeCell ref="K18:N18"/>
    <mergeCell ref="O18:Q18"/>
    <mergeCell ref="R20:U20"/>
    <mergeCell ref="A19:C19"/>
    <mergeCell ref="D19:G19"/>
    <mergeCell ref="H19:J19"/>
    <mergeCell ref="K19:N19"/>
    <mergeCell ref="O19:Q19"/>
    <mergeCell ref="R19:U19"/>
    <mergeCell ref="A20:C20"/>
    <mergeCell ref="D20:G20"/>
    <mergeCell ref="H20:J20"/>
    <mergeCell ref="K20:N20"/>
    <mergeCell ref="O20:Q20"/>
    <mergeCell ref="R22:U22"/>
    <mergeCell ref="A21:C21"/>
    <mergeCell ref="D21:G21"/>
    <mergeCell ref="H21:J21"/>
    <mergeCell ref="K21:N21"/>
    <mergeCell ref="O21:Q21"/>
    <mergeCell ref="R21:U21"/>
    <mergeCell ref="A22:C22"/>
    <mergeCell ref="D22:G22"/>
    <mergeCell ref="H22:J22"/>
    <mergeCell ref="K22:N22"/>
    <mergeCell ref="O22:Q22"/>
    <mergeCell ref="R24:U24"/>
    <mergeCell ref="A23:C23"/>
    <mergeCell ref="D23:G23"/>
    <mergeCell ref="H23:J23"/>
    <mergeCell ref="K23:N23"/>
    <mergeCell ref="O23:Q23"/>
    <mergeCell ref="R23:U23"/>
    <mergeCell ref="A24:C24"/>
    <mergeCell ref="D24:G24"/>
    <mergeCell ref="H24:J24"/>
    <mergeCell ref="K24:N24"/>
    <mergeCell ref="O24:Q24"/>
    <mergeCell ref="R26:U26"/>
    <mergeCell ref="A25:C25"/>
    <mergeCell ref="D25:G25"/>
    <mergeCell ref="H25:J25"/>
    <mergeCell ref="K25:N25"/>
    <mergeCell ref="O25:Q25"/>
    <mergeCell ref="R25:U25"/>
    <mergeCell ref="A26:C26"/>
    <mergeCell ref="D26:G26"/>
    <mergeCell ref="H26:J26"/>
    <mergeCell ref="K26:N26"/>
    <mergeCell ref="O26:Q26"/>
    <mergeCell ref="A28:C28"/>
    <mergeCell ref="D28:U28"/>
    <mergeCell ref="A34:C34"/>
    <mergeCell ref="A27:C27"/>
    <mergeCell ref="D27:G27"/>
    <mergeCell ref="H27:J27"/>
    <mergeCell ref="K27:N27"/>
    <mergeCell ref="O27:Q27"/>
    <mergeCell ref="R27:U27"/>
    <mergeCell ref="A29:C29"/>
    <mergeCell ref="A30:C30"/>
    <mergeCell ref="A31:C31"/>
    <mergeCell ref="A32:C32"/>
    <mergeCell ref="A33:C33"/>
    <mergeCell ref="D29:U29"/>
    <mergeCell ref="D30:U30"/>
    <mergeCell ref="D31:U31"/>
    <mergeCell ref="D32:U32"/>
    <mergeCell ref="D33:U3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Datas usadas</vt:lpstr>
      <vt:lpstr>Tabelão 2021</vt:lpstr>
      <vt:lpstr>Tab. Novos 2021</vt:lpstr>
      <vt:lpstr>Tab. Master 2021</vt:lpstr>
      <vt:lpstr>Tab. Sênior 2021</vt:lpstr>
      <vt:lpstr>Tab. Sessentão 2021</vt:lpstr>
      <vt:lpstr>Premiação 2020</vt:lpstr>
      <vt:lpstr>'Premiação 2020'!Area_de_impressao</vt:lpstr>
      <vt:lpstr>'Tab. Master 2021'!Area_de_impressao</vt:lpstr>
      <vt:lpstr>'Tab. Novos 2021'!Area_de_impressao</vt:lpstr>
      <vt:lpstr>'Tab. Sênior 2021'!Area_de_impressao</vt:lpstr>
      <vt:lpstr>'Tab. Sessentão 2021'!Area_de_impressao</vt:lpstr>
      <vt:lpstr>'Tabelão 2021'!Area_de_impressao</vt:lpstr>
    </vt:vector>
  </TitlesOfParts>
  <Company>Petrobras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</dc:creator>
  <cp:lastModifiedBy>José Renato da Silva da Silva</cp:lastModifiedBy>
  <cp:lastPrinted>2019-12-20T16:55:35Z</cp:lastPrinted>
  <dcterms:created xsi:type="dcterms:W3CDTF">2019-01-18T13:47:44Z</dcterms:created>
  <dcterms:modified xsi:type="dcterms:W3CDTF">2021-02-09T01:56:38Z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iteId">
    <vt:lpwstr>5b6f6241-9a57-4be4-8e50-1dfa72e79a57</vt:lpwstr>
  </property>
  <property fmtid="{D5CDD505-2E9C-101B-9397-08002B2CF9AE}" pid="4" name="MSIP_Label_8e61996e-cafd-4c9a-8a94-2dc1b82131ae_Owner">
    <vt:lpwstr>dsaviols@petrobras.com.br</vt:lpwstr>
  </property>
  <property fmtid="{D5CDD505-2E9C-101B-9397-08002B2CF9AE}" pid="5" name="MSIP_Label_8e61996e-cafd-4c9a-8a94-2dc1b82131ae_SetDate">
    <vt:lpwstr>2020-01-16T19:14:36.2487588Z</vt:lpwstr>
  </property>
  <property fmtid="{D5CDD505-2E9C-101B-9397-08002B2CF9AE}" pid="6" name="MSIP_Label_8e61996e-cafd-4c9a-8a94-2dc1b82131ae_Name">
    <vt:lpwstr>NP-1</vt:lpwstr>
  </property>
  <property fmtid="{D5CDD505-2E9C-101B-9397-08002B2CF9AE}" pid="7" name="MSIP_Label_8e61996e-cafd-4c9a-8a94-2dc1b82131ae_Application">
    <vt:lpwstr>Microsoft Azure Information Protection</vt:lpwstr>
  </property>
  <property fmtid="{D5CDD505-2E9C-101B-9397-08002B2CF9AE}" pid="8" name="MSIP_Label_8e61996e-cafd-4c9a-8a94-2dc1b82131ae_ActionId">
    <vt:lpwstr>0ff0d1a0-993d-49ac-8fe5-89a339ab823f</vt:lpwstr>
  </property>
  <property fmtid="{D5CDD505-2E9C-101B-9397-08002B2CF9AE}" pid="9" name="MSIP_Label_8e61996e-cafd-4c9a-8a94-2dc1b82131ae_Extended_MSFT_Method">
    <vt:lpwstr>Automatic</vt:lpwstr>
  </property>
  <property fmtid="{D5CDD505-2E9C-101B-9397-08002B2CF9AE}" pid="10" name="Sensitivity">
    <vt:lpwstr>NP-1</vt:lpwstr>
  </property>
</Properties>
</file>